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200" windowHeight="10875" tabRatio="741" firstSheet="1" activeTab="3"/>
  </bookViews>
  <sheets>
    <sheet name="СВОД 2022" sheetId="49" r:id="rId1"/>
    <sheet name="СВОД2023" sheetId="53" r:id="rId2"/>
    <sheet name="СВОД 2024" sheetId="56" r:id="rId3"/>
    <sheet name="СВОД 2025 ГОД" sheetId="25" r:id="rId4"/>
    <sheet name="СШ №1" sheetId="2" r:id="rId5"/>
    <sheet name="СШ №2" sheetId="6" r:id="rId6"/>
    <sheet name="ульги" sheetId="8" r:id="rId7"/>
    <sheet name="Макинская СШ" sheetId="7" r:id="rId8"/>
    <sheet name="АндыкожаСШ" sheetId="9" r:id="rId9"/>
    <sheet name="Ангал СШ" sheetId="10" r:id="rId10"/>
    <sheet name="Тасшалк СШ" sheetId="11" r:id="rId11"/>
    <sheet name="Саулинская СШ" sheetId="12" r:id="rId12"/>
    <sheet name="Кудку агашСШ" sheetId="32" r:id="rId13"/>
    <sheet name="Енбекшильдерская СШ" sheetId="17" r:id="rId14"/>
    <sheet name="Буландинская СШ" sheetId="18" r:id="rId15"/>
    <sheet name="Когамская СШ" sheetId="19" r:id="rId16"/>
    <sheet name="Бирсуатская СШ" sheetId="20" r:id="rId17"/>
    <sheet name="Кенащинская СШ" sheetId="21" r:id="rId18"/>
    <sheet name="Мамайская ОШ" sheetId="22" r:id="rId19"/>
    <sheet name="Заураловская ОШ" sheetId="26" r:id="rId20"/>
    <sheet name="Макпальская ОШ" sheetId="23" r:id="rId21"/>
    <sheet name="Баймурзинская ОШ" sheetId="24" r:id="rId22"/>
    <sheet name="Советская ОШ" sheetId="27" r:id="rId23"/>
    <sheet name="Заозерновская ОШ" sheetId="28" r:id="rId24"/>
    <sheet name="Кызыл-Уюмская ОШ" sheetId="45" r:id="rId25"/>
    <sheet name="Яблоновская ОШ" sheetId="29" r:id="rId26"/>
    <sheet name="Алгинская ОШ" sheetId="30" r:id="rId27"/>
    <sheet name="Краснофлотская ОШ" sheetId="31" r:id="rId28"/>
    <sheet name="Каратальская НШ" sheetId="33" r:id="rId29"/>
    <sheet name="Джукейская НШ" sheetId="34" r:id="rId30"/>
    <sheet name="Трудовая НШ" sheetId="46" r:id="rId31"/>
    <sheet name="УПК" sheetId="50" r:id="rId32"/>
    <sheet name="УПК 23Г" sheetId="51" r:id="rId3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8" l="1"/>
  <c r="C29" i="7"/>
  <c r="E29" i="7"/>
  <c r="D29" i="7"/>
  <c r="E29" i="9"/>
  <c r="D29" i="9"/>
  <c r="C29" i="9"/>
  <c r="E29" i="10"/>
  <c r="D29" i="10"/>
  <c r="C29" i="10"/>
  <c r="E29" i="11"/>
  <c r="D29" i="11"/>
  <c r="C29" i="11"/>
  <c r="E29" i="12"/>
  <c r="D29" i="12"/>
  <c r="C29" i="12"/>
  <c r="E29" i="32"/>
  <c r="D29" i="32"/>
  <c r="C29" i="32"/>
  <c r="E29" i="17"/>
  <c r="D29" i="17"/>
  <c r="C29" i="17"/>
  <c r="E29" i="18"/>
  <c r="D29" i="18"/>
  <c r="C29" i="18"/>
  <c r="E29" i="19"/>
  <c r="D29" i="19"/>
  <c r="C29" i="19"/>
  <c r="E29" i="20"/>
  <c r="D29" i="20"/>
  <c r="C29" i="20"/>
  <c r="E29" i="21"/>
  <c r="D29" i="21"/>
  <c r="C29" i="21"/>
  <c r="E29" i="22"/>
  <c r="D29" i="22"/>
  <c r="C29" i="22"/>
  <c r="E29" i="26"/>
  <c r="D29" i="26"/>
  <c r="C29" i="26"/>
  <c r="E29" i="23"/>
  <c r="D29" i="23"/>
  <c r="C29" i="23"/>
  <c r="E29" i="24"/>
  <c r="D29" i="24"/>
  <c r="C29" i="24"/>
  <c r="E29" i="28"/>
  <c r="D29" i="28"/>
  <c r="C29" i="28"/>
  <c r="E29" i="45"/>
  <c r="D29" i="45"/>
  <c r="C29" i="45"/>
  <c r="E29" i="30"/>
  <c r="D29" i="30"/>
  <c r="C29" i="30"/>
  <c r="E29" i="31"/>
  <c r="D29" i="31"/>
  <c r="C29" i="31"/>
  <c r="E29" i="33"/>
  <c r="D29" i="33"/>
  <c r="C29" i="33"/>
  <c r="E29" i="34"/>
  <c r="D29" i="34"/>
  <c r="C29" i="34"/>
  <c r="D29" i="46"/>
  <c r="E29" i="46"/>
  <c r="C29" i="46"/>
  <c r="D29" i="8"/>
  <c r="E29" i="8"/>
  <c r="D11" i="10" l="1"/>
  <c r="E11" i="10" s="1"/>
  <c r="D11" i="9"/>
  <c r="E11" i="9" s="1"/>
  <c r="D11" i="7"/>
  <c r="E11" i="7" s="1"/>
  <c r="D11" i="8"/>
  <c r="E11" i="8" s="1"/>
  <c r="C11" i="25" l="1"/>
  <c r="F13" i="25"/>
  <c r="F12" i="25" s="1"/>
  <c r="C14" i="25"/>
  <c r="D14" i="25"/>
  <c r="E14" i="25"/>
  <c r="F14" i="25"/>
  <c r="C16" i="25"/>
  <c r="D16" i="25"/>
  <c r="E16" i="25"/>
  <c r="F16" i="25"/>
  <c r="C17" i="25"/>
  <c r="F17" i="25"/>
  <c r="C18" i="25"/>
  <c r="C20" i="25"/>
  <c r="F20" i="25"/>
  <c r="C21" i="25"/>
  <c r="F21" i="25"/>
  <c r="F22" i="25"/>
  <c r="C23" i="25"/>
  <c r="F23" i="25"/>
  <c r="C24" i="25"/>
  <c r="F24" i="25"/>
  <c r="F25" i="25"/>
  <c r="C26" i="25"/>
  <c r="F26" i="25"/>
  <c r="C27" i="25"/>
  <c r="F27" i="25"/>
  <c r="F28" i="25"/>
  <c r="C30" i="25"/>
  <c r="C31" i="25"/>
  <c r="C32" i="25"/>
  <c r="C33" i="25"/>
  <c r="C19" i="25" l="1"/>
  <c r="D19" i="25" s="1"/>
  <c r="E19" i="25" s="1"/>
  <c r="C28" i="25"/>
  <c r="D28" i="25" s="1"/>
  <c r="E28" i="25" s="1"/>
  <c r="C25" i="25"/>
  <c r="D25" i="25" s="1"/>
  <c r="E25" i="25" s="1"/>
  <c r="C22" i="25"/>
  <c r="D22" i="25" s="1"/>
  <c r="E22" i="25" s="1"/>
  <c r="C19" i="46"/>
  <c r="E18" i="46"/>
  <c r="D17" i="46"/>
  <c r="E17" i="46" s="1"/>
  <c r="E19" i="46" s="1"/>
  <c r="D19" i="46" l="1"/>
  <c r="E29" i="51"/>
  <c r="D33" i="51"/>
  <c r="D31" i="51"/>
  <c r="D30" i="51"/>
  <c r="D29" i="51"/>
  <c r="D26" i="51"/>
  <c r="D23" i="51"/>
  <c r="D20" i="51"/>
  <c r="C29" i="51"/>
  <c r="E33" i="51"/>
  <c r="E32" i="51"/>
  <c r="E31" i="51"/>
  <c r="E30" i="51"/>
  <c r="C28" i="51"/>
  <c r="D28" i="51" s="1"/>
  <c r="E28" i="51" s="1"/>
  <c r="D27" i="51"/>
  <c r="E27" i="51" s="1"/>
  <c r="E26" i="51"/>
  <c r="C25" i="51"/>
  <c r="D25" i="51" s="1"/>
  <c r="E25" i="51" s="1"/>
  <c r="E24" i="51"/>
  <c r="D24" i="51"/>
  <c r="E23" i="51"/>
  <c r="C22" i="51"/>
  <c r="D22" i="51" s="1"/>
  <c r="E22" i="51" s="1"/>
  <c r="D21" i="51"/>
  <c r="E21" i="51" s="1"/>
  <c r="E20" i="51"/>
  <c r="C19" i="51"/>
  <c r="D19" i="51" s="1"/>
  <c r="E19" i="51" s="1"/>
  <c r="F18" i="51"/>
  <c r="D18" i="51"/>
  <c r="E18" i="51" s="1"/>
  <c r="E17" i="51"/>
  <c r="D16" i="51"/>
  <c r="E16" i="51" s="1"/>
  <c r="C15" i="51"/>
  <c r="E14" i="51"/>
  <c r="D14" i="51"/>
  <c r="E11" i="51"/>
  <c r="D11" i="51"/>
  <c r="D15" i="51" l="1"/>
  <c r="D13" i="51" s="1"/>
  <c r="D12" i="51" s="1"/>
  <c r="E15" i="51"/>
  <c r="E13" i="51" s="1"/>
  <c r="E12" i="51" s="1"/>
  <c r="C34" i="51"/>
  <c r="C13" i="51"/>
  <c r="C12" i="51" s="1"/>
  <c r="C29" i="50" l="1"/>
  <c r="D33" i="50" l="1"/>
  <c r="E33" i="50" s="1"/>
  <c r="E32" i="50"/>
  <c r="D31" i="50"/>
  <c r="E31" i="50" s="1"/>
  <c r="D30" i="50"/>
  <c r="E30" i="50" s="1"/>
  <c r="C28" i="50"/>
  <c r="D28" i="50" s="1"/>
  <c r="E28" i="50" s="1"/>
  <c r="D27" i="50"/>
  <c r="E27" i="50" s="1"/>
  <c r="D26" i="50"/>
  <c r="E26" i="50" s="1"/>
  <c r="D25" i="50"/>
  <c r="E25" i="50" s="1"/>
  <c r="C25" i="50"/>
  <c r="E24" i="50"/>
  <c r="D24" i="50"/>
  <c r="E23" i="50"/>
  <c r="D23" i="50"/>
  <c r="C22" i="50"/>
  <c r="D22" i="50" s="1"/>
  <c r="E22" i="50" s="1"/>
  <c r="D21" i="50"/>
  <c r="E21" i="50" s="1"/>
  <c r="D20" i="50"/>
  <c r="E20" i="50" s="1"/>
  <c r="C19" i="50"/>
  <c r="D19" i="50" s="1"/>
  <c r="E19" i="50" s="1"/>
  <c r="F18" i="50"/>
  <c r="D18" i="50"/>
  <c r="E18" i="50" s="1"/>
  <c r="D17" i="50"/>
  <c r="E17" i="50" s="1"/>
  <c r="D16" i="50"/>
  <c r="E16" i="50" s="1"/>
  <c r="C15" i="50"/>
  <c r="E14" i="50"/>
  <c r="D14" i="50"/>
  <c r="E11" i="50"/>
  <c r="D11" i="50"/>
  <c r="D15" i="50" l="1"/>
  <c r="D29" i="50" s="1"/>
  <c r="D13" i="50" s="1"/>
  <c r="D12" i="50" s="1"/>
  <c r="E15" i="50"/>
  <c r="E29" i="50" s="1"/>
  <c r="E13" i="50" s="1"/>
  <c r="E12" i="50" s="1"/>
  <c r="C34" i="50"/>
  <c r="C13" i="50"/>
  <c r="C12" i="50" s="1"/>
  <c r="D33" i="46"/>
  <c r="D30" i="24" l="1"/>
  <c r="D31" i="24"/>
  <c r="D31" i="21"/>
  <c r="D31" i="8"/>
  <c r="D31" i="9"/>
  <c r="E31" i="33"/>
  <c r="D31" i="45"/>
  <c r="D31" i="28"/>
  <c r="D31" i="22"/>
  <c r="D31" i="26"/>
  <c r="D31" i="23"/>
  <c r="D30" i="12"/>
  <c r="D31" i="11"/>
  <c r="D31" i="32"/>
  <c r="D31" i="12"/>
  <c r="D31" i="17"/>
  <c r="E31" i="17" s="1"/>
  <c r="F18" i="46" l="1"/>
  <c r="F18" i="34"/>
  <c r="F18" i="33"/>
  <c r="D23" i="46"/>
  <c r="E23" i="46" s="1"/>
  <c r="D23" i="34"/>
  <c r="E23" i="34" s="1"/>
  <c r="D17" i="34"/>
  <c r="E17" i="34" s="1"/>
  <c r="D23" i="33"/>
  <c r="E23" i="33" s="1"/>
  <c r="D20" i="28"/>
  <c r="E20" i="28" s="1"/>
  <c r="D23" i="20"/>
  <c r="E23" i="20" s="1"/>
  <c r="D20" i="12"/>
  <c r="E20" i="12" s="1"/>
  <c r="C22" i="10" l="1"/>
  <c r="F18" i="8"/>
  <c r="F18" i="7"/>
  <c r="F18" i="9"/>
  <c r="F18" i="10"/>
  <c r="F18" i="11"/>
  <c r="F18" i="32"/>
  <c r="F18" i="12"/>
  <c r="F18" i="17"/>
  <c r="F18" i="18"/>
  <c r="F18" i="19"/>
  <c r="F18" i="20"/>
  <c r="F18" i="21"/>
  <c r="F18" i="22"/>
  <c r="F18" i="26"/>
  <c r="F18" i="23"/>
  <c r="F18" i="24"/>
  <c r="F18" i="27"/>
  <c r="F18" i="28"/>
  <c r="F18" i="45"/>
  <c r="F18" i="30"/>
  <c r="F18" i="31"/>
  <c r="C15" i="33"/>
  <c r="C25" i="33"/>
  <c r="E24" i="33"/>
  <c r="C15" i="34"/>
  <c r="C19" i="34"/>
  <c r="D18" i="34"/>
  <c r="D19" i="34" s="1"/>
  <c r="C25" i="34"/>
  <c r="D24" i="34"/>
  <c r="D25" i="34" s="1"/>
  <c r="C15" i="46"/>
  <c r="C25" i="46"/>
  <c r="F18" i="25" l="1"/>
  <c r="F19" i="25" s="1"/>
  <c r="E18" i="34"/>
  <c r="E19" i="34" s="1"/>
  <c r="E24" i="34"/>
  <c r="E25" i="34" s="1"/>
  <c r="D11" i="31"/>
  <c r="E11" i="31" s="1"/>
  <c r="D11" i="33"/>
  <c r="E11" i="33" s="1"/>
  <c r="D11" i="34"/>
  <c r="E11" i="34" s="1"/>
  <c r="D11" i="46"/>
  <c r="E11" i="46" s="1"/>
  <c r="G33" i="25" l="1"/>
  <c r="G32" i="25"/>
  <c r="G31" i="25"/>
  <c r="G30" i="25"/>
  <c r="F34" i="25"/>
  <c r="D32" i="17"/>
  <c r="D33" i="19" l="1"/>
  <c r="E33" i="19" s="1"/>
  <c r="E33" i="10"/>
  <c r="D24" i="21"/>
  <c r="E24" i="21" s="1"/>
  <c r="D24" i="30"/>
  <c r="E24" i="30" s="1"/>
  <c r="D20" i="46" l="1"/>
  <c r="D32" i="10" l="1"/>
  <c r="D33" i="31" l="1"/>
  <c r="E33" i="31" s="1"/>
  <c r="D30" i="31"/>
  <c r="E30" i="31" s="1"/>
  <c r="D33" i="18" l="1"/>
  <c r="E33" i="18" s="1"/>
  <c r="D30" i="18"/>
  <c r="E30" i="18" s="1"/>
  <c r="C28" i="18"/>
  <c r="D28" i="18" s="1"/>
  <c r="E28" i="18" s="1"/>
  <c r="D27" i="18"/>
  <c r="E27" i="18" s="1"/>
  <c r="D26" i="18"/>
  <c r="E26" i="18" s="1"/>
  <c r="C25" i="18"/>
  <c r="D25" i="18" s="1"/>
  <c r="E25" i="18" s="1"/>
  <c r="D24" i="18"/>
  <c r="E24" i="18" s="1"/>
  <c r="D23" i="18"/>
  <c r="E23" i="18" s="1"/>
  <c r="C22" i="18"/>
  <c r="D22" i="18" s="1"/>
  <c r="E22" i="18" s="1"/>
  <c r="D21" i="18"/>
  <c r="E21" i="18" s="1"/>
  <c r="D20" i="18"/>
  <c r="E20" i="18" s="1"/>
  <c r="C19" i="18"/>
  <c r="D19" i="18" s="1"/>
  <c r="E19" i="18" s="1"/>
  <c r="D18" i="18"/>
  <c r="E18" i="18" s="1"/>
  <c r="D17" i="18"/>
  <c r="E17" i="18" s="1"/>
  <c r="E16" i="18"/>
  <c r="D16" i="18"/>
  <c r="C15" i="18"/>
  <c r="D14" i="18"/>
  <c r="E14" i="18" s="1"/>
  <c r="D11" i="18"/>
  <c r="E11" i="18" s="1"/>
  <c r="D23" i="22"/>
  <c r="D23" i="30"/>
  <c r="E23" i="30" s="1"/>
  <c r="E14" i="33"/>
  <c r="E16" i="33"/>
  <c r="E17" i="33"/>
  <c r="E18" i="33"/>
  <c r="E19" i="33"/>
  <c r="D20" i="34"/>
  <c r="D29" i="6"/>
  <c r="E29" i="6" s="1"/>
  <c r="D30" i="6"/>
  <c r="E30" i="6" s="1"/>
  <c r="D31" i="6"/>
  <c r="D32" i="6"/>
  <c r="D30" i="8"/>
  <c r="D26" i="8"/>
  <c r="D23" i="8"/>
  <c r="D20" i="8"/>
  <c r="D17" i="8"/>
  <c r="D30" i="7"/>
  <c r="D26" i="7"/>
  <c r="D23" i="7"/>
  <c r="D20" i="7"/>
  <c r="D17" i="7"/>
  <c r="D30" i="9"/>
  <c r="D26" i="9"/>
  <c r="D20" i="9"/>
  <c r="D23" i="9"/>
  <c r="D17" i="9"/>
  <c r="D31" i="10"/>
  <c r="D30" i="10"/>
  <c r="D26" i="10"/>
  <c r="D23" i="10"/>
  <c r="D20" i="10"/>
  <c r="D17" i="10"/>
  <c r="D33" i="11"/>
  <c r="D30" i="11"/>
  <c r="D26" i="11"/>
  <c r="D23" i="11"/>
  <c r="D20" i="11"/>
  <c r="D17" i="11"/>
  <c r="D33" i="32"/>
  <c r="D30" i="32"/>
  <c r="D26" i="32"/>
  <c r="C25" i="32"/>
  <c r="D25" i="32" s="1"/>
  <c r="E25" i="32" s="1"/>
  <c r="D23" i="32"/>
  <c r="D20" i="32"/>
  <c r="C19" i="32"/>
  <c r="D17" i="32"/>
  <c r="D17" i="12"/>
  <c r="D23" i="12"/>
  <c r="D26" i="12"/>
  <c r="D33" i="12"/>
  <c r="D17" i="17"/>
  <c r="D20" i="17"/>
  <c r="D23" i="17"/>
  <c r="D26" i="17"/>
  <c r="D30" i="17"/>
  <c r="D30" i="19"/>
  <c r="D26" i="19"/>
  <c r="D23" i="19"/>
  <c r="D20" i="19"/>
  <c r="D17" i="19"/>
  <c r="D33" i="20"/>
  <c r="D30" i="20"/>
  <c r="D26" i="20"/>
  <c r="D20" i="20"/>
  <c r="D17" i="20"/>
  <c r="D26" i="21"/>
  <c r="E26" i="21" s="1"/>
  <c r="D23" i="21"/>
  <c r="E23" i="21" s="1"/>
  <c r="D20" i="21"/>
  <c r="E20" i="21" s="1"/>
  <c r="D17" i="21"/>
  <c r="E17" i="21" s="1"/>
  <c r="D30" i="21"/>
  <c r="D33" i="21"/>
  <c r="E33" i="21" s="1"/>
  <c r="E14" i="21"/>
  <c r="E16" i="21"/>
  <c r="E30" i="21"/>
  <c r="E31" i="21"/>
  <c r="D17" i="22"/>
  <c r="E17" i="22" s="1"/>
  <c r="D20" i="22"/>
  <c r="E20" i="22" s="1"/>
  <c r="D26" i="22"/>
  <c r="E26" i="22" s="1"/>
  <c r="D30" i="22"/>
  <c r="D33" i="22"/>
  <c r="E33" i="22" s="1"/>
  <c r="E14" i="22"/>
  <c r="E16" i="22"/>
  <c r="E30" i="22"/>
  <c r="D33" i="26"/>
  <c r="E33" i="26" s="1"/>
  <c r="D30" i="26"/>
  <c r="D26" i="26"/>
  <c r="E26" i="26" s="1"/>
  <c r="D23" i="26"/>
  <c r="E23" i="26" s="1"/>
  <c r="D20" i="26"/>
  <c r="E20" i="26" s="1"/>
  <c r="D17" i="26"/>
  <c r="E14" i="26"/>
  <c r="E16" i="26"/>
  <c r="E30" i="26"/>
  <c r="E33" i="23"/>
  <c r="D30" i="23"/>
  <c r="E30" i="23" s="1"/>
  <c r="D26" i="23"/>
  <c r="E26" i="23" s="1"/>
  <c r="D23" i="23"/>
  <c r="E23" i="23" s="1"/>
  <c r="D20" i="23"/>
  <c r="E20" i="23" s="1"/>
  <c r="D17" i="23"/>
  <c r="E17" i="23" s="1"/>
  <c r="E14" i="23"/>
  <c r="E16" i="23"/>
  <c r="D33" i="24"/>
  <c r="E33" i="24" s="1"/>
  <c r="E30" i="24"/>
  <c r="D26" i="24"/>
  <c r="E26" i="24" s="1"/>
  <c r="D23" i="24"/>
  <c r="E23" i="24" s="1"/>
  <c r="D20" i="24"/>
  <c r="E20" i="24" s="1"/>
  <c r="D17" i="24"/>
  <c r="E17" i="24" s="1"/>
  <c r="E14" i="24"/>
  <c r="E16" i="24"/>
  <c r="D33" i="30"/>
  <c r="E33" i="30" s="1"/>
  <c r="D30" i="30"/>
  <c r="E30" i="30" s="1"/>
  <c r="D20" i="30"/>
  <c r="E20" i="30" s="1"/>
  <c r="D17" i="30"/>
  <c r="D33" i="28"/>
  <c r="E33" i="28" s="1"/>
  <c r="D30" i="28"/>
  <c r="E30" i="28" s="1"/>
  <c r="D26" i="28"/>
  <c r="E26" i="28" s="1"/>
  <c r="D23" i="28"/>
  <c r="C25" i="28"/>
  <c r="D17" i="28"/>
  <c r="E17" i="28" s="1"/>
  <c r="E14" i="28"/>
  <c r="E16" i="28"/>
  <c r="E31" i="28"/>
  <c r="D33" i="45"/>
  <c r="E33" i="45" s="1"/>
  <c r="D30" i="45"/>
  <c r="E30" i="45" s="1"/>
  <c r="D26" i="45"/>
  <c r="E26" i="45" s="1"/>
  <c r="D23" i="45"/>
  <c r="E23" i="45" s="1"/>
  <c r="D20" i="45"/>
  <c r="E20" i="45" s="1"/>
  <c r="D17" i="45"/>
  <c r="E17" i="45" s="1"/>
  <c r="E14" i="45"/>
  <c r="E16" i="45"/>
  <c r="D26" i="30"/>
  <c r="C34" i="18" l="1"/>
  <c r="D15" i="8"/>
  <c r="D15" i="7"/>
  <c r="D15" i="9"/>
  <c r="D15" i="10"/>
  <c r="D15" i="32"/>
  <c r="D15" i="17"/>
  <c r="E15" i="18"/>
  <c r="D15" i="19"/>
  <c r="E13" i="18"/>
  <c r="E12" i="18" s="1"/>
  <c r="D15" i="18"/>
  <c r="D15" i="21"/>
  <c r="D15" i="26"/>
  <c r="D15" i="23"/>
  <c r="D15" i="24"/>
  <c r="E26" i="30"/>
  <c r="E17" i="30"/>
  <c r="D15" i="11"/>
  <c r="E15" i="21"/>
  <c r="E17" i="26"/>
  <c r="E15" i="26" s="1"/>
  <c r="E15" i="23"/>
  <c r="E15" i="24"/>
  <c r="E15" i="45"/>
  <c r="D15" i="45"/>
  <c r="E18" i="30"/>
  <c r="D18" i="30"/>
  <c r="D20" i="31"/>
  <c r="D17" i="31"/>
  <c r="D17" i="25" s="1"/>
  <c r="D23" i="31"/>
  <c r="E23" i="31" s="1"/>
  <c r="D26" i="31"/>
  <c r="E26" i="31" s="1"/>
  <c r="D33" i="33"/>
  <c r="E33" i="33" s="1"/>
  <c r="D30" i="33"/>
  <c r="E30" i="33" s="1"/>
  <c r="D26" i="33"/>
  <c r="D20" i="33"/>
  <c r="D30" i="34"/>
  <c r="E30" i="34" s="1"/>
  <c r="D33" i="34"/>
  <c r="E33" i="34" s="1"/>
  <c r="D26" i="34"/>
  <c r="D15" i="34" s="1"/>
  <c r="D30" i="46"/>
  <c r="D26" i="46"/>
  <c r="D15" i="46" s="1"/>
  <c r="E31" i="46"/>
  <c r="E20" i="46"/>
  <c r="E30" i="46" l="1"/>
  <c r="D30" i="25"/>
  <c r="E15" i="30"/>
  <c r="D20" i="25"/>
  <c r="D15" i="33"/>
  <c r="D33" i="25"/>
  <c r="D23" i="25"/>
  <c r="D26" i="25"/>
  <c r="C13" i="18"/>
  <c r="C12" i="18" s="1"/>
  <c r="D13" i="7"/>
  <c r="D13" i="10"/>
  <c r="E13" i="21"/>
  <c r="D13" i="21"/>
  <c r="D13" i="18"/>
  <c r="D12" i="18" s="1"/>
  <c r="E20" i="31"/>
  <c r="E17" i="31"/>
  <c r="E26" i="33"/>
  <c r="E20" i="33"/>
  <c r="E26" i="34"/>
  <c r="E15" i="33" l="1"/>
  <c r="E31" i="7"/>
  <c r="D29" i="2" l="1"/>
  <c r="E29" i="2" s="1"/>
  <c r="C15" i="7"/>
  <c r="C15" i="6"/>
  <c r="C15" i="32"/>
  <c r="C34" i="32" l="1"/>
  <c r="C34" i="7"/>
  <c r="D11" i="32"/>
  <c r="D11" i="2"/>
  <c r="E11" i="2" s="1"/>
  <c r="D11" i="22"/>
  <c r="E11" i="22" s="1"/>
  <c r="D11" i="26"/>
  <c r="E11" i="26" s="1"/>
  <c r="D11" i="23"/>
  <c r="D11" i="24"/>
  <c r="E11" i="24" s="1"/>
  <c r="D11" i="28"/>
  <c r="E11" i="28" s="1"/>
  <c r="D11" i="45"/>
  <c r="E11" i="45" s="1"/>
  <c r="D11" i="30"/>
  <c r="E11" i="30" s="1"/>
  <c r="C13" i="32" l="1"/>
  <c r="C13" i="7"/>
  <c r="E11" i="32"/>
  <c r="E11" i="23"/>
  <c r="G16" i="25"/>
  <c r="D14" i="46"/>
  <c r="D16" i="46"/>
  <c r="D18" i="46"/>
  <c r="D21" i="46"/>
  <c r="D22" i="46" s="1"/>
  <c r="D24" i="46"/>
  <c r="E24" i="46" s="1"/>
  <c r="D25" i="46"/>
  <c r="E25" i="46" s="1"/>
  <c r="D27" i="46"/>
  <c r="E32" i="46"/>
  <c r="E33" i="46"/>
  <c r="C34" i="46"/>
  <c r="D14" i="34"/>
  <c r="D16" i="34"/>
  <c r="D21" i="34"/>
  <c r="D27" i="34"/>
  <c r="D31" i="34"/>
  <c r="E31" i="34" s="1"/>
  <c r="D32" i="34"/>
  <c r="E32" i="34" s="1"/>
  <c r="C34" i="34"/>
  <c r="D14" i="33"/>
  <c r="D16" i="33"/>
  <c r="D17" i="33"/>
  <c r="D18" i="33"/>
  <c r="D19" i="33"/>
  <c r="D21" i="33"/>
  <c r="D24" i="33"/>
  <c r="D25" i="33"/>
  <c r="E25" i="33" s="1"/>
  <c r="D27" i="33"/>
  <c r="D13" i="33"/>
  <c r="D12" i="33" s="1"/>
  <c r="D32" i="33"/>
  <c r="E32" i="33" s="1"/>
  <c r="E13" i="33" s="1"/>
  <c r="E12" i="33" s="1"/>
  <c r="C34" i="33"/>
  <c r="E16" i="32"/>
  <c r="D14" i="32"/>
  <c r="E14" i="32" s="1"/>
  <c r="D16" i="32"/>
  <c r="E17" i="32"/>
  <c r="D18" i="32"/>
  <c r="E20" i="32"/>
  <c r="D21" i="32"/>
  <c r="E21" i="32" s="1"/>
  <c r="D24" i="32"/>
  <c r="E24" i="32" s="1"/>
  <c r="E26" i="32"/>
  <c r="D27" i="32"/>
  <c r="E27" i="32" s="1"/>
  <c r="E30" i="32"/>
  <c r="E31" i="32"/>
  <c r="D32" i="32"/>
  <c r="E33" i="32"/>
  <c r="D14" i="31"/>
  <c r="D16" i="31"/>
  <c r="D18" i="31"/>
  <c r="D21" i="31"/>
  <c r="D24" i="31"/>
  <c r="E24" i="31" s="1"/>
  <c r="D27" i="31"/>
  <c r="D31" i="31"/>
  <c r="E32" i="31"/>
  <c r="C15" i="31"/>
  <c r="D14" i="30"/>
  <c r="D16" i="30"/>
  <c r="D21" i="30"/>
  <c r="E21" i="30" s="1"/>
  <c r="D15" i="30"/>
  <c r="D27" i="30"/>
  <c r="E31" i="30"/>
  <c r="C15" i="30"/>
  <c r="D14" i="45"/>
  <c r="D16" i="45"/>
  <c r="D18" i="45"/>
  <c r="E18" i="45" s="1"/>
  <c r="D21" i="45"/>
  <c r="E21" i="45" s="1"/>
  <c r="D24" i="45"/>
  <c r="E24" i="45" s="1"/>
  <c r="D27" i="45"/>
  <c r="E27" i="45" s="1"/>
  <c r="E31" i="45"/>
  <c r="C15" i="45"/>
  <c r="C15" i="28"/>
  <c r="C34" i="27"/>
  <c r="C15" i="24"/>
  <c r="C15" i="23"/>
  <c r="D14" i="23"/>
  <c r="D16" i="23"/>
  <c r="D18" i="23"/>
  <c r="E18" i="23" s="1"/>
  <c r="D21" i="23"/>
  <c r="E21" i="23" s="1"/>
  <c r="D24" i="23"/>
  <c r="E24" i="23" s="1"/>
  <c r="D27" i="23"/>
  <c r="E27" i="23" s="1"/>
  <c r="E31" i="23"/>
  <c r="D32" i="23"/>
  <c r="E31" i="31" l="1"/>
  <c r="D31" i="25"/>
  <c r="C34" i="31"/>
  <c r="C34" i="30"/>
  <c r="C34" i="45"/>
  <c r="C34" i="28"/>
  <c r="C34" i="24"/>
  <c r="C34" i="23"/>
  <c r="E18" i="32"/>
  <c r="D19" i="32"/>
  <c r="E19" i="32" s="1"/>
  <c r="E27" i="31"/>
  <c r="E28" i="31" s="1"/>
  <c r="D28" i="31"/>
  <c r="E18" i="31"/>
  <c r="E19" i="31" s="1"/>
  <c r="D19" i="31"/>
  <c r="E32" i="32"/>
  <c r="D13" i="32"/>
  <c r="D12" i="32" s="1"/>
  <c r="E32" i="23"/>
  <c r="E13" i="23" s="1"/>
  <c r="E12" i="23" s="1"/>
  <c r="D13" i="23"/>
  <c r="D12" i="23" s="1"/>
  <c r="D13" i="30"/>
  <c r="D12" i="30" s="1"/>
  <c r="E13" i="30"/>
  <c r="E12" i="30" s="1"/>
  <c r="E27" i="30"/>
  <c r="D28" i="30"/>
  <c r="E28" i="30" s="1"/>
  <c r="E21" i="33"/>
  <c r="E22" i="33" s="1"/>
  <c r="D22" i="33"/>
  <c r="E27" i="33"/>
  <c r="E28" i="33" s="1"/>
  <c r="D28" i="33"/>
  <c r="D22" i="34"/>
  <c r="E21" i="34"/>
  <c r="E21" i="31"/>
  <c r="E22" i="31" s="1"/>
  <c r="D22" i="31"/>
  <c r="E27" i="34"/>
  <c r="E28" i="34" s="1"/>
  <c r="D28" i="34"/>
  <c r="E13" i="45"/>
  <c r="E12" i="45" s="1"/>
  <c r="D13" i="45"/>
  <c r="D12" i="45" s="1"/>
  <c r="C13" i="45"/>
  <c r="D15" i="31"/>
  <c r="C13" i="31"/>
  <c r="C13" i="34"/>
  <c r="E20" i="34"/>
  <c r="D13" i="46"/>
  <c r="D12" i="46" s="1"/>
  <c r="E21" i="46"/>
  <c r="E22" i="46" s="1"/>
  <c r="C13" i="30"/>
  <c r="C13" i="33"/>
  <c r="C13" i="23"/>
  <c r="C13" i="24"/>
  <c r="E26" i="46"/>
  <c r="E15" i="46" s="1"/>
  <c r="E23" i="32"/>
  <c r="E15" i="32" s="1"/>
  <c r="E27" i="46"/>
  <c r="D14" i="26"/>
  <c r="D16" i="26"/>
  <c r="D18" i="26"/>
  <c r="E18" i="26" s="1"/>
  <c r="D21" i="26"/>
  <c r="E21" i="26" s="1"/>
  <c r="D24" i="26"/>
  <c r="E24" i="26" s="1"/>
  <c r="D27" i="26"/>
  <c r="E27" i="26" s="1"/>
  <c r="E31" i="26"/>
  <c r="C15" i="26"/>
  <c r="C19" i="26"/>
  <c r="D19" i="26" s="1"/>
  <c r="E19" i="26" s="1"/>
  <c r="C15" i="22"/>
  <c r="C15" i="21"/>
  <c r="D14" i="21"/>
  <c r="D16" i="21"/>
  <c r="D18" i="21"/>
  <c r="E18" i="21" s="1"/>
  <c r="D21" i="21"/>
  <c r="E21" i="21" s="1"/>
  <c r="D27" i="21"/>
  <c r="E27" i="21" s="1"/>
  <c r="D11" i="21"/>
  <c r="D11" i="20"/>
  <c r="E11" i="20" s="1"/>
  <c r="C15" i="20"/>
  <c r="D14" i="19"/>
  <c r="E14" i="19" s="1"/>
  <c r="D16" i="19"/>
  <c r="E16" i="19" s="1"/>
  <c r="E17" i="19"/>
  <c r="D18" i="19"/>
  <c r="E18" i="19" s="1"/>
  <c r="E20" i="19"/>
  <c r="D21" i="19"/>
  <c r="E21" i="19" s="1"/>
  <c r="E23" i="19"/>
  <c r="D24" i="19"/>
  <c r="E24" i="19" s="1"/>
  <c r="E26" i="19"/>
  <c r="D27" i="19"/>
  <c r="E27" i="19" s="1"/>
  <c r="E30" i="19"/>
  <c r="D32" i="19"/>
  <c r="E32" i="19" s="1"/>
  <c r="D11" i="19"/>
  <c r="E11" i="19" s="1"/>
  <c r="C15" i="19"/>
  <c r="D14" i="17"/>
  <c r="E14" i="17" s="1"/>
  <c r="D16" i="17"/>
  <c r="E16" i="17" s="1"/>
  <c r="E17" i="17"/>
  <c r="D18" i="17"/>
  <c r="E20" i="17"/>
  <c r="D21" i="17"/>
  <c r="E21" i="17" s="1"/>
  <c r="E23" i="17"/>
  <c r="D24" i="17"/>
  <c r="E24" i="17" s="1"/>
  <c r="E26" i="17"/>
  <c r="E15" i="17" s="1"/>
  <c r="D27" i="17"/>
  <c r="E27" i="17" s="1"/>
  <c r="E30" i="17"/>
  <c r="E33" i="17"/>
  <c r="D11" i="17"/>
  <c r="C15" i="17"/>
  <c r="D14" i="12"/>
  <c r="E14" i="12" s="1"/>
  <c r="D16" i="12"/>
  <c r="E16" i="12" s="1"/>
  <c r="E17" i="12"/>
  <c r="D18" i="12"/>
  <c r="E18" i="12" s="1"/>
  <c r="D21" i="12"/>
  <c r="E21" i="12" s="1"/>
  <c r="E23" i="12"/>
  <c r="D24" i="12"/>
  <c r="E24" i="12" s="1"/>
  <c r="E26" i="12"/>
  <c r="D27" i="12"/>
  <c r="E27" i="12" s="1"/>
  <c r="E30" i="12"/>
  <c r="E31" i="12"/>
  <c r="E33" i="12"/>
  <c r="D11" i="12"/>
  <c r="E11" i="12" s="1"/>
  <c r="C15" i="12"/>
  <c r="C15" i="11"/>
  <c r="D14" i="11"/>
  <c r="E14" i="11" s="1"/>
  <c r="D16" i="11"/>
  <c r="E16" i="11" s="1"/>
  <c r="E17" i="11"/>
  <c r="D18" i="11"/>
  <c r="E18" i="11" s="1"/>
  <c r="D21" i="11"/>
  <c r="E21" i="11" s="1"/>
  <c r="E23" i="11"/>
  <c r="D24" i="11"/>
  <c r="E24" i="11" s="1"/>
  <c r="E26" i="11"/>
  <c r="D27" i="11"/>
  <c r="E27" i="11" s="1"/>
  <c r="E30" i="11"/>
  <c r="D13" i="11"/>
  <c r="E33" i="11"/>
  <c r="D11" i="11"/>
  <c r="D14" i="10"/>
  <c r="E14" i="10" s="1"/>
  <c r="D16" i="10"/>
  <c r="E16" i="10" s="1"/>
  <c r="D18" i="10"/>
  <c r="E18" i="10" s="1"/>
  <c r="D21" i="10"/>
  <c r="E21" i="10" s="1"/>
  <c r="E23" i="10"/>
  <c r="D24" i="10"/>
  <c r="E24" i="10" s="1"/>
  <c r="E26" i="10"/>
  <c r="D27" i="10"/>
  <c r="E27" i="10" s="1"/>
  <c r="E30" i="10"/>
  <c r="E31" i="10"/>
  <c r="E17" i="10"/>
  <c r="D14" i="9"/>
  <c r="E14" i="9" s="1"/>
  <c r="D16" i="9"/>
  <c r="E16" i="9" s="1"/>
  <c r="E17" i="9"/>
  <c r="D18" i="9"/>
  <c r="E18" i="9" s="1"/>
  <c r="D21" i="9"/>
  <c r="E21" i="9" s="1"/>
  <c r="E23" i="9"/>
  <c r="D24" i="9"/>
  <c r="E24" i="9" s="1"/>
  <c r="E26" i="9"/>
  <c r="D27" i="9"/>
  <c r="E27" i="9" s="1"/>
  <c r="E30" i="9"/>
  <c r="E31" i="9"/>
  <c r="D32" i="25"/>
  <c r="E33" i="9"/>
  <c r="C25" i="9"/>
  <c r="D25" i="9" s="1"/>
  <c r="E25" i="9" s="1"/>
  <c r="C28" i="9"/>
  <c r="D28" i="9" s="1"/>
  <c r="E28" i="9" s="1"/>
  <c r="D14" i="8"/>
  <c r="E14" i="8" s="1"/>
  <c r="D16" i="8"/>
  <c r="E16" i="8" s="1"/>
  <c r="D18" i="8"/>
  <c r="E18" i="8" s="1"/>
  <c r="D21" i="8"/>
  <c r="E21" i="8" s="1"/>
  <c r="E23" i="8"/>
  <c r="D24" i="8"/>
  <c r="E26" i="8"/>
  <c r="D27" i="8"/>
  <c r="E27" i="8" s="1"/>
  <c r="E30" i="8"/>
  <c r="E31" i="8"/>
  <c r="E33" i="8"/>
  <c r="E18" i="17" l="1"/>
  <c r="E18" i="25" s="1"/>
  <c r="D18" i="25"/>
  <c r="E24" i="8"/>
  <c r="C34" i="26"/>
  <c r="C34" i="22"/>
  <c r="C34" i="21"/>
  <c r="C34" i="20"/>
  <c r="C34" i="19"/>
  <c r="C34" i="17"/>
  <c r="C34" i="12"/>
  <c r="C34" i="11"/>
  <c r="E22" i="34"/>
  <c r="E15" i="34"/>
  <c r="C34" i="29"/>
  <c r="E31" i="11"/>
  <c r="E32" i="17"/>
  <c r="D13" i="17"/>
  <c r="E32" i="9"/>
  <c r="E32" i="25" s="1"/>
  <c r="D13" i="9"/>
  <c r="D12" i="9" s="1"/>
  <c r="E11" i="11"/>
  <c r="D12" i="11"/>
  <c r="E11" i="17"/>
  <c r="D12" i="17"/>
  <c r="E11" i="21"/>
  <c r="E12" i="21" s="1"/>
  <c r="D12" i="21"/>
  <c r="D12" i="10"/>
  <c r="E32" i="26"/>
  <c r="E13" i="26" s="1"/>
  <c r="E12" i="26" s="1"/>
  <c r="D13" i="26"/>
  <c r="D12" i="26" s="1"/>
  <c r="D13" i="19"/>
  <c r="D12" i="19" s="1"/>
  <c r="E13" i="32"/>
  <c r="E12" i="32" s="1"/>
  <c r="E15" i="12"/>
  <c r="D15" i="12"/>
  <c r="E15" i="31"/>
  <c r="D13" i="31"/>
  <c r="D12" i="31" s="1"/>
  <c r="D13" i="34"/>
  <c r="E13" i="17"/>
  <c r="E15" i="19"/>
  <c r="E13" i="46"/>
  <c r="E12" i="46" s="1"/>
  <c r="C13" i="46"/>
  <c r="C13" i="28"/>
  <c r="C13" i="20"/>
  <c r="C13" i="26"/>
  <c r="E17" i="8"/>
  <c r="C15" i="9"/>
  <c r="E20" i="9"/>
  <c r="E15" i="9" s="1"/>
  <c r="C19" i="9"/>
  <c r="D19" i="9" s="1"/>
  <c r="E19" i="9" s="1"/>
  <c r="D14" i="7"/>
  <c r="D16" i="7"/>
  <c r="E17" i="7"/>
  <c r="D18" i="7"/>
  <c r="E18" i="7" s="1"/>
  <c r="D21" i="7"/>
  <c r="E23" i="7"/>
  <c r="D24" i="7"/>
  <c r="E24" i="7" s="1"/>
  <c r="E26" i="7"/>
  <c r="D27" i="7"/>
  <c r="E30" i="7"/>
  <c r="E33" i="7"/>
  <c r="D11" i="25"/>
  <c r="D13" i="6"/>
  <c r="E13" i="6" s="1"/>
  <c r="D14" i="6"/>
  <c r="D15" i="6"/>
  <c r="E15" i="6" s="1"/>
  <c r="D16" i="6"/>
  <c r="D17" i="6"/>
  <c r="D23" i="6"/>
  <c r="E23" i="6" s="1"/>
  <c r="D26" i="6"/>
  <c r="E26" i="6" s="1"/>
  <c r="E31" i="6"/>
  <c r="E32" i="6"/>
  <c r="D33" i="6"/>
  <c r="E33" i="6" s="1"/>
  <c r="C13" i="12" l="1"/>
  <c r="C12" i="12" s="1"/>
  <c r="C13" i="11"/>
  <c r="C12" i="11" s="1"/>
  <c r="E27" i="7"/>
  <c r="D24" i="25"/>
  <c r="E24" i="25"/>
  <c r="C13" i="22"/>
  <c r="C13" i="19"/>
  <c r="C12" i="19" s="1"/>
  <c r="C13" i="17"/>
  <c r="D13" i="12"/>
  <c r="E21" i="7"/>
  <c r="C34" i="9"/>
  <c r="E12" i="17"/>
  <c r="E13" i="12"/>
  <c r="E13" i="31"/>
  <c r="E12" i="31" s="1"/>
  <c r="E11" i="25"/>
  <c r="D12" i="7"/>
  <c r="E13" i="9"/>
  <c r="E12" i="9" s="1"/>
  <c r="C13" i="9"/>
  <c r="E13" i="19"/>
  <c r="E12" i="19" s="1"/>
  <c r="E13" i="34"/>
  <c r="C13" i="21"/>
  <c r="C12" i="21" s="1"/>
  <c r="E14" i="6"/>
  <c r="E16" i="6"/>
  <c r="E17" i="6"/>
  <c r="C22" i="9"/>
  <c r="D22" i="9" s="1"/>
  <c r="E22" i="9" s="1"/>
  <c r="C12" i="46"/>
  <c r="C12" i="34"/>
  <c r="D12" i="34" s="1"/>
  <c r="E12" i="34" s="1"/>
  <c r="C12" i="33"/>
  <c r="C12" i="32"/>
  <c r="C12" i="31"/>
  <c r="C12" i="30"/>
  <c r="C12" i="45"/>
  <c r="C12" i="28"/>
  <c r="C12" i="24"/>
  <c r="C12" i="23"/>
  <c r="C12" i="26"/>
  <c r="C12" i="20"/>
  <c r="C12" i="7"/>
  <c r="C12" i="6"/>
  <c r="D12" i="6" s="1"/>
  <c r="E12" i="6" s="1"/>
  <c r="C12" i="2"/>
  <c r="C12" i="17" l="1"/>
  <c r="E12" i="12"/>
  <c r="D12" i="12"/>
  <c r="C12" i="9"/>
  <c r="D14" i="24"/>
  <c r="D16" i="24"/>
  <c r="D18" i="24"/>
  <c r="E18" i="24" s="1"/>
  <c r="D24" i="24"/>
  <c r="E24" i="24" s="1"/>
  <c r="D27" i="24"/>
  <c r="E27" i="24" s="1"/>
  <c r="E31" i="24" l="1"/>
  <c r="E13" i="24" s="1"/>
  <c r="E12" i="24" s="1"/>
  <c r="D13" i="24"/>
  <c r="D12" i="24" s="1"/>
  <c r="E19" i="7"/>
  <c r="D14" i="22"/>
  <c r="D16" i="22"/>
  <c r="D18" i="22"/>
  <c r="E18" i="22" s="1"/>
  <c r="D24" i="22"/>
  <c r="E24" i="22" s="1"/>
  <c r="D27" i="22"/>
  <c r="E31" i="22"/>
  <c r="E31" i="25" s="1"/>
  <c r="E32" i="22"/>
  <c r="D14" i="20"/>
  <c r="E14" i="20" s="1"/>
  <c r="D16" i="20"/>
  <c r="E16" i="20" s="1"/>
  <c r="E17" i="20"/>
  <c r="E17" i="25" s="1"/>
  <c r="D18" i="20"/>
  <c r="E18" i="20" s="1"/>
  <c r="E20" i="20"/>
  <c r="D24" i="20"/>
  <c r="E24" i="20" s="1"/>
  <c r="E26" i="20"/>
  <c r="E26" i="25" s="1"/>
  <c r="D27" i="20"/>
  <c r="E27" i="20" s="1"/>
  <c r="E30" i="20"/>
  <c r="E30" i="25" s="1"/>
  <c r="E31" i="20"/>
  <c r="D32" i="20"/>
  <c r="E32" i="20" s="1"/>
  <c r="D14" i="28"/>
  <c r="D16" i="28"/>
  <c r="D18" i="28"/>
  <c r="E18" i="28" s="1"/>
  <c r="D24" i="28"/>
  <c r="E24" i="28" s="1"/>
  <c r="D27" i="28"/>
  <c r="E27" i="28" s="1"/>
  <c r="D23" i="2"/>
  <c r="D24" i="2"/>
  <c r="D26" i="2"/>
  <c r="D27" i="2"/>
  <c r="D31" i="2"/>
  <c r="D33" i="2"/>
  <c r="D15" i="2"/>
  <c r="D13" i="2"/>
  <c r="E27" i="22" l="1"/>
  <c r="E27" i="25" s="1"/>
  <c r="D27" i="25"/>
  <c r="D15" i="20"/>
  <c r="E23" i="22"/>
  <c r="E15" i="22" s="1"/>
  <c r="D15" i="22"/>
  <c r="E15" i="20"/>
  <c r="D15" i="28"/>
  <c r="D29" i="25" s="1"/>
  <c r="E23" i="28"/>
  <c r="E15" i="2"/>
  <c r="E31" i="2"/>
  <c r="E26" i="2"/>
  <c r="E23" i="2"/>
  <c r="D12" i="2"/>
  <c r="E13" i="2"/>
  <c r="E33" i="2"/>
  <c r="E27" i="2"/>
  <c r="E24" i="2"/>
  <c r="C28" i="46"/>
  <c r="C28" i="34"/>
  <c r="C28" i="33"/>
  <c r="C28" i="32"/>
  <c r="D28" i="32" s="1"/>
  <c r="E28" i="32" s="1"/>
  <c r="C28" i="31"/>
  <c r="C25" i="31"/>
  <c r="C22" i="31"/>
  <c r="C19" i="31"/>
  <c r="C28" i="30"/>
  <c r="C25" i="30"/>
  <c r="D25" i="30" s="1"/>
  <c r="E25" i="30" s="1"/>
  <c r="C19" i="30"/>
  <c r="C28" i="45"/>
  <c r="D28" i="45" s="1"/>
  <c r="E28" i="45" s="1"/>
  <c r="C25" i="45"/>
  <c r="D25" i="45" s="1"/>
  <c r="E25" i="45" s="1"/>
  <c r="C19" i="45"/>
  <c r="D19" i="45" s="1"/>
  <c r="E19" i="45" s="1"/>
  <c r="C28" i="28"/>
  <c r="D28" i="28" s="1"/>
  <c r="E28" i="28" s="1"/>
  <c r="D25" i="28"/>
  <c r="E25" i="28" s="1"/>
  <c r="C19" i="28"/>
  <c r="D19" i="28" s="1"/>
  <c r="E19" i="28" s="1"/>
  <c r="C28" i="24"/>
  <c r="D28" i="24" s="1"/>
  <c r="E28" i="24" s="1"/>
  <c r="C25" i="24"/>
  <c r="D25" i="24" s="1"/>
  <c r="E25" i="24" s="1"/>
  <c r="C19" i="24"/>
  <c r="D19" i="24" s="1"/>
  <c r="E19" i="24" s="1"/>
  <c r="C28" i="23"/>
  <c r="D28" i="23" s="1"/>
  <c r="E28" i="23" s="1"/>
  <c r="C25" i="23"/>
  <c r="D25" i="23" s="1"/>
  <c r="E25" i="23" s="1"/>
  <c r="C19" i="23"/>
  <c r="D19" i="23" s="1"/>
  <c r="E19" i="23" s="1"/>
  <c r="C28" i="26"/>
  <c r="D28" i="26" s="1"/>
  <c r="E28" i="26" s="1"/>
  <c r="C25" i="26"/>
  <c r="D25" i="26" s="1"/>
  <c r="E25" i="26" s="1"/>
  <c r="C28" i="22"/>
  <c r="D28" i="22" s="1"/>
  <c r="E28" i="22" s="1"/>
  <c r="C25" i="22"/>
  <c r="D25" i="22" s="1"/>
  <c r="E25" i="22" s="1"/>
  <c r="C19" i="22"/>
  <c r="D19" i="22" s="1"/>
  <c r="E19" i="22" s="1"/>
  <c r="C28" i="21"/>
  <c r="D28" i="21" s="1"/>
  <c r="E28" i="21" s="1"/>
  <c r="C25" i="21"/>
  <c r="D25" i="21" s="1"/>
  <c r="E25" i="21" s="1"/>
  <c r="C19" i="21"/>
  <c r="D19" i="21" s="1"/>
  <c r="E19" i="21" s="1"/>
  <c r="C28" i="20"/>
  <c r="D28" i="20" s="1"/>
  <c r="E28" i="20" s="1"/>
  <c r="C25" i="20"/>
  <c r="D25" i="20" s="1"/>
  <c r="E25" i="20" s="1"/>
  <c r="C22" i="20"/>
  <c r="D22" i="20" s="1"/>
  <c r="E22" i="20" s="1"/>
  <c r="D21" i="20"/>
  <c r="C19" i="20"/>
  <c r="D19" i="20" s="1"/>
  <c r="E19" i="20" s="1"/>
  <c r="C28" i="19"/>
  <c r="D28" i="19" s="1"/>
  <c r="E28" i="19" s="1"/>
  <c r="C25" i="19"/>
  <c r="D25" i="19" s="1"/>
  <c r="E25" i="19" s="1"/>
  <c r="C19" i="19"/>
  <c r="D19" i="19" s="1"/>
  <c r="E19" i="19" s="1"/>
  <c r="C28" i="17"/>
  <c r="D28" i="17" s="1"/>
  <c r="E28" i="17" s="1"/>
  <c r="C25" i="17"/>
  <c r="D25" i="17" s="1"/>
  <c r="E25" i="17" s="1"/>
  <c r="C19" i="17"/>
  <c r="D19" i="17" s="1"/>
  <c r="E19" i="17" s="1"/>
  <c r="C28" i="12"/>
  <c r="D28" i="12" s="1"/>
  <c r="E28" i="12" s="1"/>
  <c r="C25" i="12"/>
  <c r="D25" i="12" s="1"/>
  <c r="E25" i="12" s="1"/>
  <c r="C22" i="12"/>
  <c r="D22" i="12" s="1"/>
  <c r="E22" i="12" s="1"/>
  <c r="C19" i="12"/>
  <c r="D19" i="12" s="1"/>
  <c r="E19" i="12" s="1"/>
  <c r="C28" i="11"/>
  <c r="D28" i="11" s="1"/>
  <c r="E28" i="11" s="1"/>
  <c r="C25" i="11"/>
  <c r="D25" i="11" s="1"/>
  <c r="E25" i="11" s="1"/>
  <c r="E20" i="11"/>
  <c r="E15" i="11" s="1"/>
  <c r="C28" i="10"/>
  <c r="D28" i="10" s="1"/>
  <c r="E28" i="10" s="1"/>
  <c r="C25" i="10"/>
  <c r="D25" i="10" s="1"/>
  <c r="E25" i="10" s="1"/>
  <c r="C28" i="8"/>
  <c r="D28" i="8" s="1"/>
  <c r="E28" i="8" s="1"/>
  <c r="C25" i="8"/>
  <c r="D25" i="8" s="1"/>
  <c r="E25" i="8" s="1"/>
  <c r="C28" i="7"/>
  <c r="D28" i="7" s="1"/>
  <c r="C25" i="7"/>
  <c r="D25" i="7" s="1"/>
  <c r="E20" i="7"/>
  <c r="E15" i="7" s="1"/>
  <c r="C28" i="6"/>
  <c r="D28" i="6" s="1"/>
  <c r="E28" i="6" s="1"/>
  <c r="C25" i="6"/>
  <c r="D25" i="6" s="1"/>
  <c r="E25" i="6" s="1"/>
  <c r="C19" i="6"/>
  <c r="D19" i="6" s="1"/>
  <c r="E19" i="6" s="1"/>
  <c r="C28" i="2"/>
  <c r="C25" i="2"/>
  <c r="E21" i="20" l="1"/>
  <c r="E15" i="28"/>
  <c r="E23" i="25"/>
  <c r="D15" i="25"/>
  <c r="D13" i="22"/>
  <c r="E13" i="22"/>
  <c r="E12" i="22" s="1"/>
  <c r="E13" i="7"/>
  <c r="E12" i="7" s="1"/>
  <c r="E13" i="11"/>
  <c r="E12" i="11" s="1"/>
  <c r="D13" i="20"/>
  <c r="E13" i="28"/>
  <c r="E12" i="28" s="1"/>
  <c r="D13" i="28"/>
  <c r="D12" i="28" s="1"/>
  <c r="D19" i="30"/>
  <c r="E19" i="30" s="1"/>
  <c r="D25" i="31"/>
  <c r="E25" i="31" s="1"/>
  <c r="D28" i="46"/>
  <c r="D28" i="2"/>
  <c r="D25" i="2"/>
  <c r="E12" i="2"/>
  <c r="C22" i="6"/>
  <c r="D22" i="6" s="1"/>
  <c r="E22" i="6" s="1"/>
  <c r="D20" i="6"/>
  <c r="E20" i="6" s="1"/>
  <c r="D30" i="2"/>
  <c r="C19" i="2"/>
  <c r="C19" i="7"/>
  <c r="D19" i="7" s="1"/>
  <c r="C19" i="8"/>
  <c r="D19" i="8" s="1"/>
  <c r="E19" i="8" s="1"/>
  <c r="C19" i="11"/>
  <c r="D19" i="11" s="1"/>
  <c r="E19" i="11" s="1"/>
  <c r="C22" i="17"/>
  <c r="D22" i="17" s="1"/>
  <c r="E22" i="17" s="1"/>
  <c r="C22" i="19"/>
  <c r="D22" i="19" s="1"/>
  <c r="E22" i="19" s="1"/>
  <c r="C22" i="21"/>
  <c r="D22" i="21" s="1"/>
  <c r="E22" i="21" s="1"/>
  <c r="C22" i="22"/>
  <c r="D22" i="22" s="1"/>
  <c r="E22" i="22" s="1"/>
  <c r="D21" i="22"/>
  <c r="E21" i="22" s="1"/>
  <c r="C22" i="26"/>
  <c r="D22" i="26" s="1"/>
  <c r="E22" i="26" s="1"/>
  <c r="C22" i="24"/>
  <c r="D22" i="24" s="1"/>
  <c r="E22" i="24" s="1"/>
  <c r="D21" i="24"/>
  <c r="E21" i="24" s="1"/>
  <c r="C22" i="45"/>
  <c r="D22" i="45" s="1"/>
  <c r="E22" i="45" s="1"/>
  <c r="C22" i="30"/>
  <c r="D22" i="30" s="1"/>
  <c r="E22" i="30" s="1"/>
  <c r="C22" i="32"/>
  <c r="D22" i="32" s="1"/>
  <c r="E22" i="32" s="1"/>
  <c r="C22" i="34"/>
  <c r="D20" i="2"/>
  <c r="D21" i="2"/>
  <c r="C19" i="10"/>
  <c r="D19" i="10" s="1"/>
  <c r="E19" i="10" s="1"/>
  <c r="C22" i="23"/>
  <c r="D22" i="23" s="1"/>
  <c r="E22" i="23" s="1"/>
  <c r="C22" i="28"/>
  <c r="D22" i="28" s="1"/>
  <c r="E22" i="28" s="1"/>
  <c r="D21" i="28"/>
  <c r="E21" i="28" s="1"/>
  <c r="C22" i="33"/>
  <c r="C22" i="46"/>
  <c r="C22" i="11"/>
  <c r="D22" i="11" s="1"/>
  <c r="E22" i="11" s="1"/>
  <c r="D22" i="10"/>
  <c r="E22" i="10" s="1"/>
  <c r="E22" i="7"/>
  <c r="C22" i="7"/>
  <c r="D22" i="7" s="1"/>
  <c r="E25" i="7"/>
  <c r="E28" i="7"/>
  <c r="C22" i="2"/>
  <c r="D21" i="25" l="1"/>
  <c r="E21" i="25"/>
  <c r="D12" i="20"/>
  <c r="E28" i="46"/>
  <c r="C15" i="10"/>
  <c r="E30" i="2"/>
  <c r="G18" i="25"/>
  <c r="E21" i="2"/>
  <c r="D22" i="2"/>
  <c r="E20" i="8"/>
  <c r="C15" i="8"/>
  <c r="C29" i="25" s="1"/>
  <c r="E20" i="2"/>
  <c r="D19" i="2"/>
  <c r="E25" i="2"/>
  <c r="E28" i="2"/>
  <c r="C22" i="8"/>
  <c r="D22" i="8" s="1"/>
  <c r="E22" i="8" s="1"/>
  <c r="C34" i="8" l="1"/>
  <c r="C15" i="25"/>
  <c r="E15" i="8"/>
  <c r="E29" i="25" s="1"/>
  <c r="C13" i="10"/>
  <c r="E20" i="10"/>
  <c r="E15" i="10" s="1"/>
  <c r="E22" i="2"/>
  <c r="E19" i="2"/>
  <c r="E20" i="25" l="1"/>
  <c r="E15" i="25"/>
  <c r="G15" i="25"/>
  <c r="C13" i="8"/>
  <c r="C34" i="10"/>
  <c r="C12" i="10"/>
  <c r="E13" i="8"/>
  <c r="E12" i="8" s="1"/>
  <c r="D13" i="8"/>
  <c r="E13" i="10"/>
  <c r="E12" i="10" s="1"/>
  <c r="E33" i="20"/>
  <c r="D12" i="8" l="1"/>
  <c r="D13" i="25"/>
  <c r="D12" i="25" s="1"/>
  <c r="E13" i="20"/>
  <c r="E13" i="25" s="1"/>
  <c r="E12" i="25" s="1"/>
  <c r="E33" i="25"/>
  <c r="C12" i="8"/>
  <c r="C13" i="25"/>
  <c r="C12" i="25" s="1"/>
  <c r="E12" i="20"/>
  <c r="G29" i="25"/>
  <c r="C34" i="25"/>
  <c r="D34" i="25" l="1"/>
  <c r="E34" i="25"/>
  <c r="C12" i="22"/>
  <c r="G13" i="25" l="1"/>
  <c r="D12" i="22"/>
  <c r="F30" i="12"/>
</calcChain>
</file>

<file path=xl/sharedStrings.xml><?xml version="1.0" encoding="utf-8"?>
<sst xmlns="http://schemas.openxmlformats.org/spreadsheetml/2006/main" count="1830" uniqueCount="76">
  <si>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</si>
  <si>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</si>
  <si>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</si>
  <si>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</si>
  <si>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</si>
  <si>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</si>
  <si>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</si>
  <si>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</si>
  <si>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</si>
  <si>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</si>
  <si>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</si>
  <si>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</si>
  <si>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</si>
  <si>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</si>
  <si>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</si>
  <si>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</si>
  <si>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</si>
  <si>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</si>
  <si>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</si>
  <si>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</si>
  <si>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</si>
  <si>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</si>
  <si>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</si>
  <si>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</si>
  <si>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</si>
  <si>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</si>
  <si>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</si>
  <si>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</si>
  <si>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</si>
  <si>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</si>
  <si>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</si>
  <si>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</si>
  <si>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</si>
  <si>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ГУ "Средняя школа №1 города Степняк отдела образования Района Биржан сал"</t>
  </si>
  <si>
    <t>ГУ "Средняя школа №2 им. Абая отдела образования района Биржан сал"</t>
  </si>
  <si>
    <t>ГУ "Баймурзинская основная школа отдела образования района Биржан сал"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</si>
  <si>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</si>
  <si>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средний расход на 1-го обучающегося В ГОД</t>
  </si>
  <si>
    <t>2020 год</t>
  </si>
  <si>
    <t>по состоянию на "1 " мая 2020 г.</t>
  </si>
  <si>
    <t>КГУ «Начальная школа села Актас отдела образования по району Биржан сал управления образования Акмолинской области»;</t>
  </si>
  <si>
    <t>КГУ «Начальная школа села Жукей отдела образования по району Биржан сал управления образования Акмолинской области»;</t>
  </si>
  <si>
    <t>КГУ "Каратальская начальня школа отдела образования района Биржан сал"</t>
  </si>
  <si>
    <t>КГУ учреждение «Основная средняя школа села Краснофлотское отдела образования по району Биржан сал управления образования Акмолинской области»;</t>
  </si>
  <si>
    <t>КГУ «Основная средняя школа села Алга отдела образования по району Биржан сал управления образования Акмолинской области»;</t>
  </si>
  <si>
    <t>КГУ«Основная средняя школа села Яблоновка отдела образования по району Биржан сал управления образования Акмолинской области»;</t>
  </si>
  <si>
    <t>КГУ«Основная средняя школа села Кызылуюм отдела образования по району Биржан сал управления образования Акмолинской области»;</t>
  </si>
  <si>
    <t>КГУ«Основная средняя школа села Заозерный отдела образования по району Биржан сал управления образования Акмолинской области»;</t>
  </si>
  <si>
    <t>КГУ учреждение «Основная средняя школа села Аксу отдела образования по району Биржан сал управления образования Акмолинской области»;</t>
  </si>
  <si>
    <t>КГУ«Основная средняя школа села Макпал отдела образования по району Биржан сал управления образования Акмолинской области»;</t>
  </si>
  <si>
    <t>КГУ учреждение «Основная средняя школа села Заураловка отдела образования по району Биржан сал управления образования Акмолинской области»;</t>
  </si>
  <si>
    <t>КГУ«Основная средняя школа села  Мамай отдела образования по району Биржан сал управления образования Акмолинской области»;</t>
  </si>
  <si>
    <t>КГУ «Общеобразовательная школа села Кенащи отдела образования по району Биржан сал управления образования Акмолинской области»;</t>
  </si>
  <si>
    <t>КГУ «Общеобразовательная школа  села Бирсуат отдела образования по району Биржан сал управления образования Акмолинской области»;</t>
  </si>
  <si>
    <t>КГУ Общеобразовательная школа имени Шаймердена Косшыгулова села Когам отдела образования по району Биржан сал управления образования Акмолинской области»;</t>
  </si>
  <si>
    <t>КГУ «Общеобразовательная школа села Буланды отдела образования по району Биржан сал управления образования Акмолинской области»;</t>
  </si>
  <si>
    <t>КГУ «Общеобразовательная школа села Енбекшильдерское отдела образования по району Биржан сал управления образования Акмолинской области»;</t>
  </si>
  <si>
    <t>КГУ «Общеобразовательная школа имени Шарапи Альжанова села Сауле отдела образования по району Биржан сал управления образования Акмолинской области»;</t>
  </si>
  <si>
    <t>КГУ«Общеобразовательная школа имени Рамазана Елебаева села Кудукагаш отдела образования по району Биржан сал управления образования Акмолинской области»;</t>
  </si>
  <si>
    <t>КГУ«Общеобразовательная школа села Тасшалкар отдела образования по району Биржан сал управления образования Акмолинской области»;</t>
  </si>
  <si>
    <t>КГУ «Общеобразовательная школа села Ангал батыр отдела образования по району Биржан сал управления образования Акмолинской области»;</t>
  </si>
  <si>
    <t>КГУ«Общеобразовательная школа села Андыкожа батыр отдела образования по району Биржан сал управления образования Акмолинской области»;</t>
  </si>
  <si>
    <t>КГУ «Общеобразовательная школа села Макинка отдела образования по району Биржан сал управления образования Акмолинской области»;</t>
  </si>
  <si>
    <t>КГУ«Общеобразовательная школа села Ульги отдела образования по району Биржан сал управления образования Акмолинской области»;</t>
  </si>
  <si>
    <t>по состоянию на "1 "апреля 2022 г.</t>
  </si>
  <si>
    <t>2022 год</t>
  </si>
  <si>
    <t>по состоянию на "1 "апреля 2023 г.</t>
  </si>
  <si>
    <t>2023год</t>
  </si>
  <si>
    <t>по состоянию на "1 "апреля 2024 г.</t>
  </si>
  <si>
    <t>2024год</t>
  </si>
  <si>
    <t>КГУ  «Учебно-производственный комбинат города Степняк отдела образования по району Биржан сал управления образования Акмолинской области»;</t>
  </si>
  <si>
    <t>по состоянию на "1 "января 2024 г.</t>
  </si>
  <si>
    <t>2023 год</t>
  </si>
  <si>
    <t>по состоянию на "1 "апреля 2025 г.</t>
  </si>
  <si>
    <t>2025год</t>
  </si>
  <si>
    <t>по состоянию на "1 "апреля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</si>
</sst>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3" borderId="0" xfId="0" applyFont="1" applyFill="1"/>
    <xf numFmtId="164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/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3" borderId="2" xfId="0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Fill="1"/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1" fontId="1" fillId="0" borderId="0" xfId="0" applyNumberFormat="1" applyFont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/>
    </xf>
    <xf numFmtId="165" fontId="2" fillId="0" borderId="0" xfId="0" applyNumberFormat="1" applyFont="1"/>
    <xf numFmtId="1" fontId="1" fillId="6" borderId="2" xfId="0" applyNumberFormat="1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165" fontId="1" fillId="6" borderId="2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0" fontId="1" fillId="7" borderId="2" xfId="0" applyFont="1" applyFill="1" applyBorder="1"/>
    <xf numFmtId="0" fontId="5" fillId="7" borderId="2" xfId="0" applyFont="1" applyFill="1" applyBorder="1" applyAlignment="1">
      <alignment horizontal="center" vertical="center" wrapText="1"/>
    </xf>
    <xf numFmtId="164" fontId="1" fillId="7" borderId="2" xfId="0" applyNumberFormat="1" applyFont="1" applyFill="1" applyBorder="1" applyAlignment="1">
      <alignment horizontal="center"/>
    </xf>
    <xf numFmtId="164" fontId="1" fillId="2" borderId="0" xfId="0" applyNumberFormat="1" applyFont="1" applyFill="1"/>
    <xf numFmtId="2" fontId="1" fillId="2" borderId="0" xfId="0" applyNumberFormat="1" applyFont="1" applyFill="1"/>
    <xf numFmtId="0" fontId="1" fillId="7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 vertical="center" wrapText="1"/>
    </xf>
    <xf numFmtId="165" fontId="1" fillId="0" borderId="2" xfId="1" applyNumberFormat="1" applyFont="1" applyFill="1" applyBorder="1" applyAlignment="1">
      <alignment horizontal="center"/>
    </xf>
    <xf numFmtId="0" fontId="1" fillId="8" borderId="2" xfId="0" applyFont="1" applyFill="1" applyBorder="1"/>
    <xf numFmtId="0" fontId="5" fillId="8" borderId="2" xfId="0" applyFont="1" applyFill="1" applyBorder="1" applyAlignment="1">
      <alignment horizontal="center" vertical="center" wrapText="1"/>
    </xf>
    <xf numFmtId="165" fontId="1" fillId="8" borderId="2" xfId="1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" fontId="2" fillId="3" borderId="0" xfId="0" applyNumberFormat="1" applyFont="1" applyFill="1"/>
    <xf numFmtId="0" fontId="1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top"/>
    </xf>
    <xf numFmtId="1" fontId="1" fillId="3" borderId="0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165" fontId="1" fillId="3" borderId="2" xfId="1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/>
    <xf numFmtId="0" fontId="1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4" fontId="1" fillId="6" borderId="2" xfId="0" applyNumberFormat="1" applyFont="1" applyFill="1" applyBorder="1" applyAlignment="1">
      <alignment horizontal="center"/>
    </xf>
    <xf numFmtId="165" fontId="2" fillId="6" borderId="0" xfId="0" applyNumberFormat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sqref="A1:XFD1048576"/>
    </sheetView>
  </sheetViews>
  <sheetFormatPr defaultColWidth="9.140625" defaultRowHeight="20.25" x14ac:dyDescent="0.3"/>
  <cols>
    <col min="1" max="1" width="52" style="2" customWidth="1"/>
    <col min="2" max="2" width="9.140625" style="3"/>
    <col min="3" max="3" width="15.42578125" style="34" customWidth="1"/>
    <col min="4" max="4" width="16" style="34" customWidth="1"/>
    <col min="5" max="5" width="14.42578125" style="34" customWidth="1"/>
    <col min="6" max="6" width="15.42578125" style="34" customWidth="1"/>
    <col min="7" max="7" width="15" style="2" customWidth="1"/>
    <col min="8" max="8" width="12" style="2" customWidth="1"/>
    <col min="9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  <c r="F1" s="80"/>
    </row>
    <row r="2" spans="1:7" x14ac:dyDescent="0.3">
      <c r="A2" s="114" t="s">
        <v>64</v>
      </c>
      <c r="B2" s="114"/>
      <c r="C2" s="114"/>
      <c r="D2" s="114"/>
      <c r="E2" s="114"/>
      <c r="F2" s="80"/>
    </row>
    <row r="3" spans="1:7" x14ac:dyDescent="0.3">
      <c r="A3" s="1"/>
    </row>
    <row r="4" spans="1:7" x14ac:dyDescent="0.3">
      <c r="A4" s="115" t="s">
        <v>28</v>
      </c>
      <c r="B4" s="115"/>
      <c r="C4" s="115"/>
      <c r="D4" s="115"/>
      <c r="E4" s="115"/>
      <c r="F4" s="71"/>
    </row>
    <row r="5" spans="1:7" ht="15.75" customHeight="1" x14ac:dyDescent="0.3">
      <c r="A5" s="116" t="s">
        <v>16</v>
      </c>
      <c r="B5" s="116"/>
      <c r="C5" s="116"/>
      <c r="D5" s="116"/>
      <c r="E5" s="116"/>
      <c r="F5" s="7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ht="20.25" customHeight="1" x14ac:dyDescent="0.3">
      <c r="A9" s="117" t="s">
        <v>27</v>
      </c>
      <c r="B9" s="118" t="s">
        <v>18</v>
      </c>
      <c r="C9" s="119" t="s">
        <v>65</v>
      </c>
      <c r="D9" s="119"/>
      <c r="E9" s="119"/>
      <c r="F9" s="73"/>
    </row>
    <row r="10" spans="1:7" ht="40.5" x14ac:dyDescent="0.3">
      <c r="A10" s="117"/>
      <c r="B10" s="118"/>
      <c r="C10" s="35" t="s">
        <v>19</v>
      </c>
      <c r="D10" s="35" t="s">
        <v>20</v>
      </c>
      <c r="E10" s="81" t="s">
        <v>14</v>
      </c>
      <c r="F10" s="35" t="s">
        <v>19</v>
      </c>
    </row>
    <row r="11" spans="1:7" x14ac:dyDescent="0.3">
      <c r="A11" s="5" t="s">
        <v>21</v>
      </c>
      <c r="B11" s="6" t="s">
        <v>10</v>
      </c>
      <c r="C11" s="50">
        <v>1726</v>
      </c>
      <c r="D11" s="50">
        <v>1726</v>
      </c>
      <c r="E11" s="50">
        <v>1726</v>
      </c>
      <c r="F11" s="50">
        <v>1726</v>
      </c>
    </row>
    <row r="12" spans="1:7" ht="25.5" x14ac:dyDescent="0.3">
      <c r="A12" s="9" t="s">
        <v>24</v>
      </c>
      <c r="B12" s="6" t="s">
        <v>2</v>
      </c>
      <c r="C12" s="17">
        <v>1538.7322604171495</v>
      </c>
      <c r="D12" s="17">
        <v>439.84754514484354</v>
      </c>
      <c r="E12" s="17">
        <v>439.67373286210892</v>
      </c>
      <c r="F12" s="17">
        <v>1538.7323290845886</v>
      </c>
    </row>
    <row r="13" spans="1:7" ht="25.5" x14ac:dyDescent="0.3">
      <c r="A13" s="5" t="s">
        <v>11</v>
      </c>
      <c r="B13" s="6" t="s">
        <v>2</v>
      </c>
      <c r="C13" s="59">
        <v>2720555.88148</v>
      </c>
      <c r="D13" s="59">
        <v>780500.11291999999</v>
      </c>
      <c r="E13" s="59">
        <v>779063.86291999999</v>
      </c>
      <c r="F13" s="59">
        <v>2720556</v>
      </c>
      <c r="G13" s="75">
        <v>-0.11852000001817942</v>
      </c>
    </row>
    <row r="14" spans="1:7" x14ac:dyDescent="0.3">
      <c r="A14" s="7" t="s">
        <v>0</v>
      </c>
      <c r="B14" s="8"/>
      <c r="C14" s="37">
        <v>0</v>
      </c>
      <c r="D14" s="37">
        <v>0</v>
      </c>
      <c r="E14" s="37">
        <v>0</v>
      </c>
      <c r="F14" s="37">
        <v>0</v>
      </c>
    </row>
    <row r="15" spans="1:7" ht="25.5" x14ac:dyDescent="0.3">
      <c r="A15" s="5" t="s">
        <v>12</v>
      </c>
      <c r="B15" s="6" t="s">
        <v>2</v>
      </c>
      <c r="C15" s="59">
        <v>2152764.6</v>
      </c>
      <c r="D15" s="79">
        <v>624599.4</v>
      </c>
      <c r="E15" s="79">
        <v>624599.4</v>
      </c>
      <c r="F15" s="79">
        <v>2152765</v>
      </c>
      <c r="G15" s="75">
        <v>-0.39999999990686774</v>
      </c>
    </row>
    <row r="16" spans="1:7" x14ac:dyDescent="0.3">
      <c r="A16" s="7" t="s">
        <v>1</v>
      </c>
      <c r="B16" s="8"/>
      <c r="C16" s="37">
        <v>0</v>
      </c>
      <c r="D16" s="37">
        <v>0</v>
      </c>
      <c r="E16" s="37">
        <v>0</v>
      </c>
      <c r="F16" s="37">
        <v>0</v>
      </c>
      <c r="G16" s="75">
        <v>0</v>
      </c>
    </row>
    <row r="17" spans="1:7" ht="25.5" x14ac:dyDescent="0.3">
      <c r="A17" s="5" t="s">
        <v>13</v>
      </c>
      <c r="B17" s="52" t="s">
        <v>2</v>
      </c>
      <c r="C17" s="46">
        <v>152214.5</v>
      </c>
      <c r="D17" s="46">
        <v>43553.625</v>
      </c>
      <c r="E17" s="46">
        <v>43553.625</v>
      </c>
      <c r="F17" s="46">
        <v>0</v>
      </c>
      <c r="G17" s="75"/>
    </row>
    <row r="18" spans="1:7" x14ac:dyDescent="0.3">
      <c r="A18" s="9" t="s">
        <v>4</v>
      </c>
      <c r="B18" s="10" t="s">
        <v>3</v>
      </c>
      <c r="C18" s="78">
        <v>59</v>
      </c>
      <c r="D18" s="78">
        <v>59</v>
      </c>
      <c r="E18" s="78">
        <v>59</v>
      </c>
      <c r="F18" s="78" t="e">
        <v>#VALUE!</v>
      </c>
      <c r="G18" s="75"/>
    </row>
    <row r="19" spans="1:7" ht="21.95" customHeight="1" x14ac:dyDescent="0.3">
      <c r="A19" s="9" t="s">
        <v>25</v>
      </c>
      <c r="B19" s="6" t="s">
        <v>26</v>
      </c>
      <c r="C19" s="33">
        <v>214992.23163841807</v>
      </c>
      <c r="D19" s="33">
        <v>214992.23163841807</v>
      </c>
      <c r="E19" s="33">
        <v>214992.23163841807</v>
      </c>
      <c r="F19" s="33" t="e">
        <v>#VALUE!</v>
      </c>
      <c r="G19" s="75"/>
    </row>
    <row r="20" spans="1:7" ht="25.5" x14ac:dyDescent="0.3">
      <c r="A20" s="5" t="s">
        <v>22</v>
      </c>
      <c r="B20" s="52" t="s">
        <v>2</v>
      </c>
      <c r="C20" s="46">
        <v>1554358.9999999998</v>
      </c>
      <c r="D20" s="46">
        <v>468996.49999999994</v>
      </c>
      <c r="E20" s="46">
        <v>468996.49999999994</v>
      </c>
      <c r="F20" s="46">
        <v>0</v>
      </c>
      <c r="G20" s="75"/>
    </row>
    <row r="21" spans="1:7" x14ac:dyDescent="0.3">
      <c r="A21" s="9" t="s">
        <v>4</v>
      </c>
      <c r="B21" s="10" t="s">
        <v>3</v>
      </c>
      <c r="C21" s="78">
        <v>496.38000000000005</v>
      </c>
      <c r="D21" s="78">
        <v>496.38000000000005</v>
      </c>
      <c r="E21" s="78">
        <v>496.38000000000005</v>
      </c>
      <c r="F21" s="78">
        <v>0</v>
      </c>
      <c r="G21" s="75"/>
    </row>
    <row r="22" spans="1:7" ht="21.95" customHeight="1" x14ac:dyDescent="0.3">
      <c r="A22" s="9" t="s">
        <v>25</v>
      </c>
      <c r="B22" s="6" t="s">
        <v>26</v>
      </c>
      <c r="C22" s="33">
        <v>260949.1048524651</v>
      </c>
      <c r="D22" s="33">
        <v>260949.1048524651</v>
      </c>
      <c r="E22" s="33">
        <v>260949.1048524651</v>
      </c>
      <c r="F22" s="33" t="e">
        <v>#DIV/0!</v>
      </c>
      <c r="G22" s="75"/>
    </row>
    <row r="23" spans="1:7" ht="57" x14ac:dyDescent="0.3">
      <c r="A23" s="11" t="s">
        <v>36</v>
      </c>
      <c r="B23" s="52" t="s">
        <v>2</v>
      </c>
      <c r="C23" s="46">
        <v>142145.5</v>
      </c>
      <c r="D23" s="46">
        <v>41537.875</v>
      </c>
      <c r="E23" s="46">
        <v>41035.487500000003</v>
      </c>
      <c r="F23" s="46">
        <v>0</v>
      </c>
      <c r="G23" s="75"/>
    </row>
    <row r="24" spans="1:7" x14ac:dyDescent="0.3">
      <c r="A24" s="9" t="s">
        <v>4</v>
      </c>
      <c r="B24" s="10" t="s">
        <v>3</v>
      </c>
      <c r="C24" s="77">
        <v>82.75</v>
      </c>
      <c r="D24" s="77">
        <v>82.75</v>
      </c>
      <c r="E24" s="77">
        <v>82.75</v>
      </c>
      <c r="F24" s="77">
        <v>0</v>
      </c>
      <c r="G24" s="75"/>
    </row>
    <row r="25" spans="1:7" ht="21.95" customHeight="1" x14ac:dyDescent="0.3">
      <c r="A25" s="9" t="s">
        <v>25</v>
      </c>
      <c r="B25" s="6" t="s">
        <v>26</v>
      </c>
      <c r="C25" s="33">
        <v>143147.53272910375</v>
      </c>
      <c r="D25" s="33">
        <v>143147.53272910375</v>
      </c>
      <c r="E25" s="33">
        <v>143147.53272910375</v>
      </c>
      <c r="F25" s="33" t="e">
        <v>#DIV/0!</v>
      </c>
      <c r="G25" s="75"/>
    </row>
    <row r="26" spans="1:7" ht="25.5" x14ac:dyDescent="0.3">
      <c r="A26" s="5" t="s">
        <v>23</v>
      </c>
      <c r="B26" s="52" t="s">
        <v>2</v>
      </c>
      <c r="C26" s="46">
        <v>304045.60000000009</v>
      </c>
      <c r="D26" s="46">
        <v>76011.400000000023</v>
      </c>
      <c r="E26" s="46">
        <v>73913.800000000017</v>
      </c>
      <c r="F26" s="46">
        <v>0</v>
      </c>
      <c r="G26" s="75"/>
    </row>
    <row r="27" spans="1:7" x14ac:dyDescent="0.3">
      <c r="A27" s="9" t="s">
        <v>4</v>
      </c>
      <c r="B27" s="10" t="s">
        <v>3</v>
      </c>
      <c r="C27" s="77">
        <v>388.25</v>
      </c>
      <c r="D27" s="77">
        <v>388.25</v>
      </c>
      <c r="E27" s="77">
        <v>388.25</v>
      </c>
      <c r="F27" s="77">
        <v>0</v>
      </c>
      <c r="G27" s="75"/>
    </row>
    <row r="28" spans="1:7" ht="21.95" customHeight="1" x14ac:dyDescent="0.3">
      <c r="A28" s="9" t="s">
        <v>25</v>
      </c>
      <c r="B28" s="6" t="s">
        <v>26</v>
      </c>
      <c r="C28" s="33">
        <v>65259.841167632556</v>
      </c>
      <c r="D28" s="33">
        <v>65259.841167632556</v>
      </c>
      <c r="E28" s="33">
        <v>65259.841167632556</v>
      </c>
      <c r="F28" s="33" t="e">
        <v>#DIV/0!</v>
      </c>
      <c r="G28" s="75"/>
    </row>
    <row r="29" spans="1:7" ht="25.5" x14ac:dyDescent="0.3">
      <c r="A29" s="5" t="s">
        <v>5</v>
      </c>
      <c r="B29" s="6" t="s">
        <v>2</v>
      </c>
      <c r="C29" s="59">
        <v>240691.98147999999</v>
      </c>
      <c r="D29" s="76">
        <v>69830.212920000005</v>
      </c>
      <c r="E29" s="76">
        <v>69830.212920000005</v>
      </c>
      <c r="F29" s="76">
        <v>240692</v>
      </c>
      <c r="G29" s="75">
        <v>-1.8520000012358651E-2</v>
      </c>
    </row>
    <row r="30" spans="1:7" ht="52.5" x14ac:dyDescent="0.3">
      <c r="A30" s="11" t="s">
        <v>6</v>
      </c>
      <c r="B30" s="6" t="s">
        <v>2</v>
      </c>
      <c r="C30" s="59">
        <v>122533</v>
      </c>
      <c r="D30" s="79">
        <v>30633.25</v>
      </c>
      <c r="E30" s="79">
        <v>30633.25</v>
      </c>
      <c r="F30" s="79">
        <v>122533</v>
      </c>
      <c r="G30" s="75">
        <v>0</v>
      </c>
    </row>
    <row r="31" spans="1:7" ht="40.5" x14ac:dyDescent="0.3">
      <c r="A31" s="11" t="s">
        <v>7</v>
      </c>
      <c r="B31" s="6" t="s">
        <v>2</v>
      </c>
      <c r="C31" s="59">
        <v>13208</v>
      </c>
      <c r="D31" s="46">
        <v>5461.5</v>
      </c>
      <c r="E31" s="46">
        <v>5161.5</v>
      </c>
      <c r="F31" s="46">
        <v>13208</v>
      </c>
      <c r="G31" s="75">
        <v>0</v>
      </c>
    </row>
    <row r="32" spans="1:7" ht="52.5" x14ac:dyDescent="0.3">
      <c r="A32" s="11" t="s">
        <v>8</v>
      </c>
      <c r="B32" s="6" t="s">
        <v>2</v>
      </c>
      <c r="C32" s="59">
        <v>64704</v>
      </c>
      <c r="D32" s="63">
        <v>21323.25</v>
      </c>
      <c r="E32" s="63">
        <v>20187</v>
      </c>
      <c r="F32" s="74">
        <v>64704</v>
      </c>
      <c r="G32" s="75">
        <v>0</v>
      </c>
    </row>
    <row r="33" spans="1:7" ht="54" customHeight="1" x14ac:dyDescent="0.3">
      <c r="A33" s="11" t="s">
        <v>9</v>
      </c>
      <c r="B33" s="6" t="s">
        <v>2</v>
      </c>
      <c r="C33" s="76">
        <v>126654.3</v>
      </c>
      <c r="D33" s="76">
        <v>28652.5</v>
      </c>
      <c r="E33" s="76">
        <v>28652.5</v>
      </c>
      <c r="F33" s="76">
        <v>126654</v>
      </c>
      <c r="G33" s="75">
        <v>0.30000000000291038</v>
      </c>
    </row>
    <row r="34" spans="1:7" x14ac:dyDescent="0.3">
      <c r="C34" s="34">
        <v>2720555.88148</v>
      </c>
      <c r="D34" s="34">
        <v>780500.11291999999</v>
      </c>
      <c r="E34" s="34">
        <v>779063.86291999999</v>
      </c>
      <c r="F34" s="34">
        <v>2720556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5" workbookViewId="0">
      <selection activeCell="A35" sqref="A3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47.25" customHeight="1" x14ac:dyDescent="0.3">
      <c r="A4" s="120" t="s">
        <v>60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90</v>
      </c>
      <c r="D11" s="50">
        <f>C11</f>
        <v>90</v>
      </c>
      <c r="E11" s="50">
        <f>D11</f>
        <v>90</v>
      </c>
    </row>
    <row r="12" spans="1:7" ht="25.5" x14ac:dyDescent="0.3">
      <c r="A12" s="9" t="s">
        <v>24</v>
      </c>
      <c r="B12" s="6" t="s">
        <v>2</v>
      </c>
      <c r="C12" s="17">
        <f>(C13-C32)/C11</f>
        <v>2026.2758000000001</v>
      </c>
      <c r="D12" s="17">
        <f t="shared" ref="D12:E12" si="0">(D13-D32)/D11</f>
        <v>493.7217277777778</v>
      </c>
      <c r="E12" s="17">
        <f t="shared" si="0"/>
        <v>493.7217277777778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182364.82200000001</v>
      </c>
      <c r="D13" s="47">
        <f t="shared" ref="D13:E13" si="1">D15+D29+D30+D33+D31+D32</f>
        <v>44434.955500000004</v>
      </c>
      <c r="E13" s="47">
        <f t="shared" si="1"/>
        <v>44434.955500000004</v>
      </c>
    </row>
    <row r="14" spans="1:7" x14ac:dyDescent="0.3">
      <c r="A14" s="7" t="s">
        <v>0</v>
      </c>
      <c r="B14" s="8"/>
      <c r="C14" s="17">
        <v>0</v>
      </c>
      <c r="D14" s="33">
        <f t="shared" ref="D14:E33" si="2">C14</f>
        <v>0</v>
      </c>
      <c r="E14" s="33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142863.6</v>
      </c>
      <c r="D15" s="84">
        <f t="shared" ref="D15:E15" si="3">D17+D20+D23+D26</f>
        <v>35715.9</v>
      </c>
      <c r="E15" s="84">
        <f t="shared" si="3"/>
        <v>35715.9</v>
      </c>
    </row>
    <row r="16" spans="1:7" x14ac:dyDescent="0.3">
      <c r="A16" s="7" t="s">
        <v>1</v>
      </c>
      <c r="B16" s="8"/>
      <c r="C16" s="17">
        <v>0</v>
      </c>
      <c r="D16" s="33">
        <f t="shared" si="2"/>
        <v>0</v>
      </c>
      <c r="E16" s="33">
        <f t="shared" si="2"/>
        <v>0</v>
      </c>
    </row>
    <row r="17" spans="1:6" s="21" customFormat="1" ht="25.5" x14ac:dyDescent="0.3">
      <c r="A17" s="18" t="s">
        <v>29</v>
      </c>
      <c r="B17" s="19" t="s">
        <v>2</v>
      </c>
      <c r="C17" s="55">
        <v>15862.1</v>
      </c>
      <c r="D17" s="55">
        <f>C17/4</f>
        <v>3965.5250000000001</v>
      </c>
      <c r="E17" s="55">
        <f t="shared" si="2"/>
        <v>3965.5250000000001</v>
      </c>
    </row>
    <row r="18" spans="1:6" s="21" customFormat="1" x14ac:dyDescent="0.3">
      <c r="A18" s="25" t="s">
        <v>4</v>
      </c>
      <c r="B18" s="26" t="s">
        <v>3</v>
      </c>
      <c r="C18" s="40">
        <v>4.5</v>
      </c>
      <c r="D18" s="33">
        <f t="shared" si="2"/>
        <v>4.5</v>
      </c>
      <c r="E18" s="33">
        <f t="shared" si="2"/>
        <v>4.5</v>
      </c>
      <c r="F18" s="86">
        <f>C18+C21+C24+C27</f>
        <v>46.5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293942.59259259258</v>
      </c>
      <c r="D19" s="33">
        <f t="shared" si="2"/>
        <v>293942.59259259258</v>
      </c>
      <c r="E19" s="33">
        <f t="shared" si="2"/>
        <v>293942.59259259258</v>
      </c>
    </row>
    <row r="20" spans="1:6" s="21" customFormat="1" ht="25.5" x14ac:dyDescent="0.3">
      <c r="A20" s="18" t="s">
        <v>30</v>
      </c>
      <c r="B20" s="19" t="s">
        <v>2</v>
      </c>
      <c r="C20" s="55">
        <v>81020.399999999994</v>
      </c>
      <c r="D20" s="55">
        <f>C20/4</f>
        <v>20255.099999999999</v>
      </c>
      <c r="E20" s="55">
        <f t="shared" si="2"/>
        <v>20255.099999999999</v>
      </c>
    </row>
    <row r="21" spans="1:6" s="21" customFormat="1" x14ac:dyDescent="0.3">
      <c r="A21" s="25" t="s">
        <v>4</v>
      </c>
      <c r="B21" s="26" t="s">
        <v>3</v>
      </c>
      <c r="C21" s="69">
        <v>18</v>
      </c>
      <c r="D21" s="33">
        <f t="shared" si="2"/>
        <v>18</v>
      </c>
      <c r="E21" s="33">
        <f t="shared" si="2"/>
        <v>18</v>
      </c>
    </row>
    <row r="22" spans="1:6" ht="21.95" customHeight="1" x14ac:dyDescent="0.3">
      <c r="A22" s="9" t="s">
        <v>25</v>
      </c>
      <c r="B22" s="6" t="s">
        <v>26</v>
      </c>
      <c r="C22" s="33">
        <f>C20/C21/12*1000+200</f>
        <v>375294.44444444444</v>
      </c>
      <c r="D22" s="33">
        <f t="shared" si="2"/>
        <v>375294.44444444444</v>
      </c>
      <c r="E22" s="33">
        <f t="shared" si="2"/>
        <v>375294.44444444444</v>
      </c>
    </row>
    <row r="23" spans="1:6" ht="39" x14ac:dyDescent="0.3">
      <c r="A23" s="11" t="s">
        <v>36</v>
      </c>
      <c r="B23" s="52" t="s">
        <v>2</v>
      </c>
      <c r="C23" s="55">
        <v>20837.099999999999</v>
      </c>
      <c r="D23" s="55">
        <f>C23/4</f>
        <v>5209.2749999999996</v>
      </c>
      <c r="E23" s="55">
        <f t="shared" si="2"/>
        <v>5209.2749999999996</v>
      </c>
    </row>
    <row r="24" spans="1:6" x14ac:dyDescent="0.3">
      <c r="A24" s="9" t="s">
        <v>4</v>
      </c>
      <c r="B24" s="10" t="s">
        <v>3</v>
      </c>
      <c r="C24" s="40">
        <v>7</v>
      </c>
      <c r="D24" s="33">
        <f t="shared" si="2"/>
        <v>7</v>
      </c>
      <c r="E24" s="33">
        <f t="shared" si="2"/>
        <v>7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248060.71428571429</v>
      </c>
      <c r="D25" s="33">
        <f t="shared" si="2"/>
        <v>248060.71428571429</v>
      </c>
      <c r="E25" s="33">
        <f t="shared" si="2"/>
        <v>248060.71428571429</v>
      </c>
    </row>
    <row r="26" spans="1:6" ht="25.5" x14ac:dyDescent="0.3">
      <c r="A26" s="5" t="s">
        <v>23</v>
      </c>
      <c r="B26" s="52" t="s">
        <v>2</v>
      </c>
      <c r="C26" s="55">
        <v>25144</v>
      </c>
      <c r="D26" s="55">
        <f>C26/4</f>
        <v>6286</v>
      </c>
      <c r="E26" s="55">
        <f t="shared" si="2"/>
        <v>6286</v>
      </c>
    </row>
    <row r="27" spans="1:6" x14ac:dyDescent="0.3">
      <c r="A27" s="9" t="s">
        <v>4</v>
      </c>
      <c r="B27" s="10" t="s">
        <v>3</v>
      </c>
      <c r="C27" s="40">
        <v>17</v>
      </c>
      <c r="D27" s="33">
        <f t="shared" si="2"/>
        <v>17</v>
      </c>
      <c r="E27" s="33">
        <f t="shared" si="2"/>
        <v>17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123254.90196078432</v>
      </c>
      <c r="D28" s="33">
        <f t="shared" si="2"/>
        <v>123254.90196078432</v>
      </c>
      <c r="E28" s="33">
        <f t="shared" si="2"/>
        <v>123254.90196078432</v>
      </c>
    </row>
    <row r="29" spans="1:6" ht="25.5" x14ac:dyDescent="0.3">
      <c r="A29" s="5" t="s">
        <v>5</v>
      </c>
      <c r="B29" s="6" t="s">
        <v>2</v>
      </c>
      <c r="C29" s="122">
        <f>C15*14.5%</f>
        <v>20715.221999999998</v>
      </c>
      <c r="D29" s="122">
        <f t="shared" ref="D29:E29" si="4">D15*14.5%</f>
        <v>5178.8054999999995</v>
      </c>
      <c r="E29" s="122">
        <f t="shared" si="4"/>
        <v>5178.8054999999995</v>
      </c>
    </row>
    <row r="30" spans="1:6" ht="36.75" x14ac:dyDescent="0.3">
      <c r="A30" s="11" t="s">
        <v>6</v>
      </c>
      <c r="B30" s="6" t="s">
        <v>2</v>
      </c>
      <c r="C30" s="47">
        <v>8973</v>
      </c>
      <c r="D30" s="55">
        <f>C30/4</f>
        <v>2243.25</v>
      </c>
      <c r="E30" s="55">
        <f t="shared" si="2"/>
        <v>2243.25</v>
      </c>
    </row>
    <row r="31" spans="1:6" ht="25.5" x14ac:dyDescent="0.3">
      <c r="A31" s="11" t="s">
        <v>7</v>
      </c>
      <c r="B31" s="6" t="s">
        <v>2</v>
      </c>
      <c r="C31" s="47">
        <v>500</v>
      </c>
      <c r="D31" s="55">
        <f>C31/4</f>
        <v>125</v>
      </c>
      <c r="E31" s="55">
        <f t="shared" si="2"/>
        <v>125</v>
      </c>
    </row>
    <row r="32" spans="1:6" ht="36.75" x14ac:dyDescent="0.3">
      <c r="A32" s="11" t="s">
        <v>8</v>
      </c>
      <c r="B32" s="6" t="s">
        <v>2</v>
      </c>
      <c r="C32" s="47"/>
      <c r="D32" s="55">
        <f t="shared" ref="D32" si="5">C32/4</f>
        <v>0</v>
      </c>
      <c r="E32" s="55"/>
    </row>
    <row r="33" spans="1:5" ht="38.25" customHeight="1" x14ac:dyDescent="0.3">
      <c r="A33" s="11" t="s">
        <v>9</v>
      </c>
      <c r="B33" s="6" t="s">
        <v>2</v>
      </c>
      <c r="C33" s="61">
        <v>9313</v>
      </c>
      <c r="D33" s="55">
        <v>1172</v>
      </c>
      <c r="E33" s="55">
        <f t="shared" si="2"/>
        <v>1172</v>
      </c>
    </row>
    <row r="34" spans="1:5" x14ac:dyDescent="0.3">
      <c r="C34" s="16">
        <f>C33+C32+C31+C30+C29+C15</f>
        <v>182364.82199999999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6" customWidth="1"/>
    <col min="5" max="5" width="12" style="41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51" customHeight="1" x14ac:dyDescent="0.3">
      <c r="A4" s="120" t="s">
        <v>59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66" t="s">
        <v>19</v>
      </c>
      <c r="D10" s="66" t="s">
        <v>20</v>
      </c>
      <c r="E10" s="67" t="s">
        <v>14</v>
      </c>
    </row>
    <row r="11" spans="1:7" x14ac:dyDescent="0.3">
      <c r="A11" s="5" t="s">
        <v>21</v>
      </c>
      <c r="B11" s="6" t="s">
        <v>10</v>
      </c>
      <c r="C11" s="50">
        <v>89</v>
      </c>
      <c r="D11" s="50">
        <f>C11</f>
        <v>89</v>
      </c>
      <c r="E11" s="50">
        <f>D11</f>
        <v>89</v>
      </c>
    </row>
    <row r="12" spans="1:7" ht="25.5" x14ac:dyDescent="0.3">
      <c r="A12" s="9" t="s">
        <v>24</v>
      </c>
      <c r="B12" s="6" t="s">
        <v>2</v>
      </c>
      <c r="C12" s="17">
        <f>(C13-C32)/C11</f>
        <v>2768.4468707865167</v>
      </c>
      <c r="D12" s="17">
        <f t="shared" ref="D12:E12" si="0">(D13-D32)/D11</f>
        <v>692.11171769662917</v>
      </c>
      <c r="E12" s="17">
        <f t="shared" si="0"/>
        <v>692.11171769662917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246391.77149999997</v>
      </c>
      <c r="D13" s="47">
        <f t="shared" ref="D13:E13" si="1">D15+D29+D30+D33+D31+D32</f>
        <v>61597.942874999993</v>
      </c>
      <c r="E13" s="47">
        <f t="shared" si="1"/>
        <v>61597.942874999993</v>
      </c>
    </row>
    <row r="14" spans="1:7" x14ac:dyDescent="0.3">
      <c r="A14" s="7" t="s">
        <v>0</v>
      </c>
      <c r="B14" s="8"/>
      <c r="C14" s="17">
        <v>0</v>
      </c>
      <c r="D14" s="33">
        <f t="shared" ref="D14:E33" si="2">C14</f>
        <v>0</v>
      </c>
      <c r="E14" s="33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194986.69999999998</v>
      </c>
      <c r="D15" s="84">
        <f t="shared" ref="D15:E15" si="3">D17+D20+D23+D26</f>
        <v>48746.674999999996</v>
      </c>
      <c r="E15" s="84">
        <f t="shared" si="3"/>
        <v>48746.674999999996</v>
      </c>
    </row>
    <row r="16" spans="1:7" x14ac:dyDescent="0.3">
      <c r="A16" s="7" t="s">
        <v>1</v>
      </c>
      <c r="B16" s="8"/>
      <c r="C16" s="17">
        <v>0</v>
      </c>
      <c r="D16" s="33">
        <f t="shared" si="2"/>
        <v>0</v>
      </c>
      <c r="E16" s="33">
        <f t="shared" si="2"/>
        <v>0</v>
      </c>
    </row>
    <row r="17" spans="1:7" s="21" customFormat="1" ht="25.5" x14ac:dyDescent="0.3">
      <c r="A17" s="18" t="s">
        <v>29</v>
      </c>
      <c r="B17" s="19" t="s">
        <v>2</v>
      </c>
      <c r="C17" s="55">
        <v>19342.3</v>
      </c>
      <c r="D17" s="55">
        <f>C17/4</f>
        <v>4835.5749999999998</v>
      </c>
      <c r="E17" s="55">
        <f t="shared" si="2"/>
        <v>4835.5749999999998</v>
      </c>
    </row>
    <row r="18" spans="1:7" s="21" customFormat="1" x14ac:dyDescent="0.3">
      <c r="A18" s="25" t="s">
        <v>4</v>
      </c>
      <c r="B18" s="26" t="s">
        <v>3</v>
      </c>
      <c r="C18" s="40">
        <v>5</v>
      </c>
      <c r="D18" s="33">
        <f t="shared" si="2"/>
        <v>5</v>
      </c>
      <c r="E18" s="33">
        <f t="shared" si="2"/>
        <v>5</v>
      </c>
      <c r="F18" s="86">
        <f>C18+C21+C24+C27</f>
        <v>58.28</v>
      </c>
    </row>
    <row r="19" spans="1:7" s="21" customFormat="1" ht="21.95" customHeight="1" x14ac:dyDescent="0.3">
      <c r="A19" s="25" t="s">
        <v>25</v>
      </c>
      <c r="B19" s="19" t="s">
        <v>26</v>
      </c>
      <c r="C19" s="33">
        <f>C17/C18/12*1000+200</f>
        <v>322571.66666666669</v>
      </c>
      <c r="D19" s="33">
        <f t="shared" si="2"/>
        <v>322571.66666666669</v>
      </c>
      <c r="E19" s="33">
        <f t="shared" si="2"/>
        <v>322571.66666666669</v>
      </c>
    </row>
    <row r="20" spans="1:7" s="21" customFormat="1" ht="25.5" x14ac:dyDescent="0.3">
      <c r="A20" s="18" t="s">
        <v>30</v>
      </c>
      <c r="B20" s="19" t="s">
        <v>2</v>
      </c>
      <c r="C20" s="55">
        <v>129810.1</v>
      </c>
      <c r="D20" s="55">
        <f>C20/4</f>
        <v>32452.525000000001</v>
      </c>
      <c r="E20" s="55">
        <f t="shared" si="2"/>
        <v>32452.525000000001</v>
      </c>
    </row>
    <row r="21" spans="1:7" x14ac:dyDescent="0.3">
      <c r="A21" s="9" t="s">
        <v>4</v>
      </c>
      <c r="B21" s="10" t="s">
        <v>3</v>
      </c>
      <c r="C21" s="69">
        <v>28.78</v>
      </c>
      <c r="D21" s="33">
        <f t="shared" si="2"/>
        <v>28.78</v>
      </c>
      <c r="E21" s="33">
        <f t="shared" si="2"/>
        <v>28.78</v>
      </c>
    </row>
    <row r="22" spans="1:7" ht="21.95" customHeight="1" x14ac:dyDescent="0.3">
      <c r="A22" s="9" t="s">
        <v>25</v>
      </c>
      <c r="B22" s="6" t="s">
        <v>26</v>
      </c>
      <c r="C22" s="33">
        <f>C20/12/C21*1000</f>
        <v>375868.94834375719</v>
      </c>
      <c r="D22" s="33">
        <f t="shared" si="2"/>
        <v>375868.94834375719</v>
      </c>
      <c r="E22" s="33">
        <f t="shared" si="2"/>
        <v>375868.94834375719</v>
      </c>
    </row>
    <row r="23" spans="1:7" ht="39" x14ac:dyDescent="0.3">
      <c r="A23" s="11" t="s">
        <v>36</v>
      </c>
      <c r="B23" s="6" t="s">
        <v>2</v>
      </c>
      <c r="C23" s="55">
        <v>19887.3</v>
      </c>
      <c r="D23" s="55">
        <f>C23/4</f>
        <v>4971.8249999999998</v>
      </c>
      <c r="E23" s="55">
        <f t="shared" si="2"/>
        <v>4971.8249999999998</v>
      </c>
    </row>
    <row r="24" spans="1:7" x14ac:dyDescent="0.3">
      <c r="A24" s="9" t="s">
        <v>4</v>
      </c>
      <c r="B24" s="10" t="s">
        <v>3</v>
      </c>
      <c r="C24" s="40">
        <v>7</v>
      </c>
      <c r="D24" s="33">
        <f t="shared" si="2"/>
        <v>7</v>
      </c>
      <c r="E24" s="33">
        <f t="shared" si="2"/>
        <v>7</v>
      </c>
    </row>
    <row r="25" spans="1:7" ht="21.95" customHeight="1" x14ac:dyDescent="0.3">
      <c r="A25" s="9" t="s">
        <v>25</v>
      </c>
      <c r="B25" s="6" t="s">
        <v>26</v>
      </c>
      <c r="C25" s="33">
        <f>C23/C24/12*1000</f>
        <v>236753.57142857139</v>
      </c>
      <c r="D25" s="33">
        <f t="shared" si="2"/>
        <v>236753.57142857139</v>
      </c>
      <c r="E25" s="33">
        <f t="shared" si="2"/>
        <v>236753.57142857139</v>
      </c>
    </row>
    <row r="26" spans="1:7" ht="25.5" x14ac:dyDescent="0.3">
      <c r="A26" s="5" t="s">
        <v>23</v>
      </c>
      <c r="B26" s="52" t="s">
        <v>2</v>
      </c>
      <c r="C26" s="55">
        <v>25947</v>
      </c>
      <c r="D26" s="55">
        <f>C26/4</f>
        <v>6486.75</v>
      </c>
      <c r="E26" s="55">
        <f t="shared" si="2"/>
        <v>6486.75</v>
      </c>
    </row>
    <row r="27" spans="1:7" x14ac:dyDescent="0.3">
      <c r="A27" s="9" t="s">
        <v>4</v>
      </c>
      <c r="B27" s="10" t="s">
        <v>3</v>
      </c>
      <c r="C27" s="40">
        <v>17.5</v>
      </c>
      <c r="D27" s="33">
        <f t="shared" si="2"/>
        <v>17.5</v>
      </c>
      <c r="E27" s="33">
        <f t="shared" si="2"/>
        <v>17.5</v>
      </c>
    </row>
    <row r="28" spans="1:7" ht="21.95" customHeight="1" x14ac:dyDescent="0.3">
      <c r="A28" s="9" t="s">
        <v>25</v>
      </c>
      <c r="B28" s="6" t="s">
        <v>26</v>
      </c>
      <c r="C28" s="33">
        <f>C26/12/C27*1000</f>
        <v>123557.14285714287</v>
      </c>
      <c r="D28" s="33">
        <f t="shared" si="2"/>
        <v>123557.14285714287</v>
      </c>
      <c r="E28" s="33">
        <f t="shared" si="2"/>
        <v>123557.14285714287</v>
      </c>
    </row>
    <row r="29" spans="1:7" ht="25.5" x14ac:dyDescent="0.3">
      <c r="A29" s="5" t="s">
        <v>5</v>
      </c>
      <c r="B29" s="6" t="s">
        <v>2</v>
      </c>
      <c r="C29" s="122">
        <f>C15*14.5%</f>
        <v>28273.071499999995</v>
      </c>
      <c r="D29" s="122">
        <f t="shared" ref="D29:E29" si="4">D15*14.5%</f>
        <v>7068.2678749999986</v>
      </c>
      <c r="E29" s="122">
        <f t="shared" si="4"/>
        <v>7068.2678749999986</v>
      </c>
      <c r="G29" s="2" t="s">
        <v>32</v>
      </c>
    </row>
    <row r="30" spans="1:7" ht="36.75" x14ac:dyDescent="0.3">
      <c r="A30" s="11" t="s">
        <v>6</v>
      </c>
      <c r="B30" s="6" t="s">
        <v>2</v>
      </c>
      <c r="C30" s="47">
        <v>7626</v>
      </c>
      <c r="D30" s="55">
        <f>C30/4</f>
        <v>1906.5</v>
      </c>
      <c r="E30" s="55">
        <f t="shared" si="2"/>
        <v>1906.5</v>
      </c>
    </row>
    <row r="31" spans="1:7" ht="25.5" x14ac:dyDescent="0.3">
      <c r="A31" s="11" t="s">
        <v>7</v>
      </c>
      <c r="B31" s="6" t="s">
        <v>2</v>
      </c>
      <c r="C31" s="17">
        <v>5000</v>
      </c>
      <c r="D31" s="55">
        <f>C31/4</f>
        <v>1250</v>
      </c>
      <c r="E31" s="33">
        <f t="shared" si="2"/>
        <v>1250</v>
      </c>
    </row>
    <row r="32" spans="1:7" ht="36.75" x14ac:dyDescent="0.3">
      <c r="A32" s="11" t="s">
        <v>8</v>
      </c>
      <c r="B32" s="6" t="s">
        <v>2</v>
      </c>
      <c r="C32" s="47"/>
      <c r="D32" s="47"/>
      <c r="E32" s="47"/>
    </row>
    <row r="33" spans="1:6" ht="38.25" customHeight="1" x14ac:dyDescent="0.3">
      <c r="A33" s="11" t="s">
        <v>9</v>
      </c>
      <c r="B33" s="6" t="s">
        <v>2</v>
      </c>
      <c r="C33" s="47">
        <v>10506</v>
      </c>
      <c r="D33" s="55">
        <f>C33/4</f>
        <v>2626.5</v>
      </c>
      <c r="E33" s="55">
        <f t="shared" si="2"/>
        <v>2626.5</v>
      </c>
      <c r="F33" s="2">
        <v>0</v>
      </c>
    </row>
    <row r="34" spans="1:6" x14ac:dyDescent="0.3">
      <c r="C34" s="16">
        <f>C33+C32+C31+C30+C29+C15</f>
        <v>246391.77149999997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52.5" customHeight="1" x14ac:dyDescent="0.3">
      <c r="A4" s="120" t="s">
        <v>57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59</v>
      </c>
      <c r="D11" s="50">
        <f>C11</f>
        <v>59</v>
      </c>
      <c r="E11" s="50">
        <f>D11</f>
        <v>59</v>
      </c>
    </row>
    <row r="12" spans="1:7" ht="25.5" x14ac:dyDescent="0.3">
      <c r="A12" s="9" t="s">
        <v>24</v>
      </c>
      <c r="B12" s="6" t="s">
        <v>2</v>
      </c>
      <c r="C12" s="17">
        <f>(C13-C32)/C11</f>
        <v>2871.4190254237287</v>
      </c>
      <c r="D12" s="17">
        <f t="shared" ref="D12:E12" si="0">(D13-D32)/D11</f>
        <v>717.85475635593218</v>
      </c>
      <c r="E12" s="17">
        <f t="shared" si="0"/>
        <v>717.85475635593218</v>
      </c>
      <c r="F12" s="2" t="s">
        <v>32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169413.7225</v>
      </c>
      <c r="D13" s="47">
        <f t="shared" ref="D13:E13" si="1">D15+D29+D30+D33+D31+D32</f>
        <v>42353.430625000001</v>
      </c>
      <c r="E13" s="47">
        <f t="shared" si="1"/>
        <v>42353.430625000001</v>
      </c>
    </row>
    <row r="14" spans="1:7" x14ac:dyDescent="0.3">
      <c r="A14" s="7" t="s">
        <v>0</v>
      </c>
      <c r="B14" s="8"/>
      <c r="C14" s="17">
        <v>0</v>
      </c>
      <c r="D14" s="33">
        <f t="shared" ref="D14:E33" si="2">C14</f>
        <v>0</v>
      </c>
      <c r="E14" s="33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133870.5</v>
      </c>
      <c r="D15" s="84">
        <f t="shared" ref="D15:E15" si="3">D17+D20+D23+D26</f>
        <v>33467.625</v>
      </c>
      <c r="E15" s="84">
        <f t="shared" si="3"/>
        <v>33467.625</v>
      </c>
    </row>
    <row r="16" spans="1:7" x14ac:dyDescent="0.3">
      <c r="A16" s="7" t="s">
        <v>1</v>
      </c>
      <c r="B16" s="8"/>
      <c r="C16" s="17">
        <v>0</v>
      </c>
      <c r="D16" s="33">
        <f t="shared" si="2"/>
        <v>0</v>
      </c>
      <c r="E16" s="33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5">
        <v>16380.7</v>
      </c>
      <c r="D17" s="55">
        <f>C17/4</f>
        <v>4095.1750000000002</v>
      </c>
      <c r="E17" s="55">
        <f t="shared" si="2"/>
        <v>4095.1750000000002</v>
      </c>
    </row>
    <row r="18" spans="1:6" s="21" customFormat="1" x14ac:dyDescent="0.3">
      <c r="A18" s="25" t="s">
        <v>4</v>
      </c>
      <c r="B18" s="26" t="s">
        <v>3</v>
      </c>
      <c r="C18" s="40">
        <v>5.5</v>
      </c>
      <c r="D18" s="33">
        <f t="shared" si="2"/>
        <v>5.5</v>
      </c>
      <c r="E18" s="33">
        <f t="shared" si="2"/>
        <v>5.5</v>
      </c>
      <c r="F18" s="86">
        <f>C18+C21+C24+C27</f>
        <v>44.379999999999995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248392.42424242425</v>
      </c>
      <c r="D19" s="33">
        <f t="shared" si="2"/>
        <v>248392.42424242425</v>
      </c>
      <c r="E19" s="33">
        <f t="shared" si="2"/>
        <v>248392.42424242425</v>
      </c>
    </row>
    <row r="20" spans="1:6" s="21" customFormat="1" ht="25.5" x14ac:dyDescent="0.3">
      <c r="A20" s="18" t="s">
        <v>30</v>
      </c>
      <c r="B20" s="53" t="s">
        <v>2</v>
      </c>
      <c r="C20" s="55">
        <v>81088.5</v>
      </c>
      <c r="D20" s="55">
        <f>C20/4</f>
        <v>20272.125</v>
      </c>
      <c r="E20" s="55">
        <f t="shared" ref="E20" si="4">D20</f>
        <v>20272.125</v>
      </c>
    </row>
    <row r="21" spans="1:6" s="21" customFormat="1" x14ac:dyDescent="0.3">
      <c r="A21" s="25" t="s">
        <v>4</v>
      </c>
      <c r="B21" s="26" t="s">
        <v>3</v>
      </c>
      <c r="C21" s="69">
        <v>18.13</v>
      </c>
      <c r="D21" s="33">
        <f t="shared" si="2"/>
        <v>18.13</v>
      </c>
      <c r="E21" s="33">
        <f t="shared" si="2"/>
        <v>18.13</v>
      </c>
    </row>
    <row r="22" spans="1:6" ht="21.95" customHeight="1" x14ac:dyDescent="0.3">
      <c r="A22" s="9" t="s">
        <v>25</v>
      </c>
      <c r="B22" s="6" t="s">
        <v>26</v>
      </c>
      <c r="C22" s="33">
        <f>C20/12/C21*1000</f>
        <v>372717.87093215663</v>
      </c>
      <c r="D22" s="33">
        <f t="shared" si="2"/>
        <v>372717.87093215663</v>
      </c>
      <c r="E22" s="33">
        <f t="shared" si="2"/>
        <v>372717.87093215663</v>
      </c>
    </row>
    <row r="23" spans="1:6" ht="39" x14ac:dyDescent="0.3">
      <c r="A23" s="11" t="s">
        <v>36</v>
      </c>
      <c r="B23" s="52" t="s">
        <v>2</v>
      </c>
      <c r="C23" s="55">
        <v>12957.7</v>
      </c>
      <c r="D23" s="55">
        <f>C23/4</f>
        <v>3239.4250000000002</v>
      </c>
      <c r="E23" s="55">
        <f t="shared" si="2"/>
        <v>3239.4250000000002</v>
      </c>
    </row>
    <row r="24" spans="1:6" x14ac:dyDescent="0.3">
      <c r="A24" s="9" t="s">
        <v>4</v>
      </c>
      <c r="B24" s="10" t="s">
        <v>3</v>
      </c>
      <c r="C24" s="40">
        <v>4.5</v>
      </c>
      <c r="D24" s="33">
        <f t="shared" si="2"/>
        <v>4.5</v>
      </c>
      <c r="E24" s="33">
        <f t="shared" si="2"/>
        <v>4.5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239957.40740740742</v>
      </c>
      <c r="D25" s="33">
        <f t="shared" si="2"/>
        <v>239957.40740740742</v>
      </c>
      <c r="E25" s="33">
        <f t="shared" si="2"/>
        <v>239957.40740740742</v>
      </c>
    </row>
    <row r="26" spans="1:6" ht="25.5" x14ac:dyDescent="0.3">
      <c r="A26" s="5" t="s">
        <v>23</v>
      </c>
      <c r="B26" s="52" t="s">
        <v>2</v>
      </c>
      <c r="C26" s="55">
        <v>23443.599999999999</v>
      </c>
      <c r="D26" s="55">
        <f>C26/4</f>
        <v>5860.9</v>
      </c>
      <c r="E26" s="55">
        <f t="shared" si="2"/>
        <v>5860.9</v>
      </c>
    </row>
    <row r="27" spans="1:6" x14ac:dyDescent="0.3">
      <c r="A27" s="9" t="s">
        <v>4</v>
      </c>
      <c r="B27" s="10" t="s">
        <v>3</v>
      </c>
      <c r="C27" s="69">
        <v>16.25</v>
      </c>
      <c r="D27" s="33">
        <f t="shared" si="2"/>
        <v>16.25</v>
      </c>
      <c r="E27" s="33">
        <f t="shared" si="2"/>
        <v>16.25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120223.58974358974</v>
      </c>
      <c r="D28" s="33">
        <f t="shared" si="2"/>
        <v>120223.58974358974</v>
      </c>
      <c r="E28" s="33">
        <f t="shared" si="2"/>
        <v>120223.58974358974</v>
      </c>
    </row>
    <row r="29" spans="1:6" ht="25.5" x14ac:dyDescent="0.3">
      <c r="A29" s="5" t="s">
        <v>5</v>
      </c>
      <c r="B29" s="6" t="s">
        <v>2</v>
      </c>
      <c r="C29" s="122">
        <f>C15*14.5%</f>
        <v>19411.2225</v>
      </c>
      <c r="D29" s="122">
        <f t="shared" ref="D29:E29" si="5">D15*14.5%</f>
        <v>4852.805625</v>
      </c>
      <c r="E29" s="122">
        <f t="shared" si="5"/>
        <v>4852.805625</v>
      </c>
    </row>
    <row r="30" spans="1:6" ht="36.75" x14ac:dyDescent="0.3">
      <c r="A30" s="11" t="s">
        <v>6</v>
      </c>
      <c r="B30" s="6" t="s">
        <v>2</v>
      </c>
      <c r="C30" s="47">
        <v>6716</v>
      </c>
      <c r="D30" s="55">
        <f>C30/4</f>
        <v>1679</v>
      </c>
      <c r="E30" s="55">
        <f t="shared" si="2"/>
        <v>1679</v>
      </c>
      <c r="F30" s="2">
        <f ca="1">+B30:F30:F32</f>
        <v>0</v>
      </c>
    </row>
    <row r="31" spans="1:6" ht="25.5" x14ac:dyDescent="0.3">
      <c r="A31" s="11" t="s">
        <v>7</v>
      </c>
      <c r="B31" s="6" t="s">
        <v>2</v>
      </c>
      <c r="C31" s="17">
        <v>500</v>
      </c>
      <c r="D31" s="55">
        <f>C31/4</f>
        <v>125</v>
      </c>
      <c r="E31" s="33">
        <f t="shared" si="2"/>
        <v>125</v>
      </c>
    </row>
    <row r="32" spans="1:6" ht="36.75" x14ac:dyDescent="0.3">
      <c r="A32" s="11" t="s">
        <v>8</v>
      </c>
      <c r="B32" s="6" t="s">
        <v>2</v>
      </c>
      <c r="C32" s="47"/>
      <c r="D32" s="55"/>
      <c r="E32" s="55"/>
    </row>
    <row r="33" spans="1:5" ht="38.25" customHeight="1" x14ac:dyDescent="0.3">
      <c r="A33" s="11" t="s">
        <v>9</v>
      </c>
      <c r="B33" s="6" t="s">
        <v>2</v>
      </c>
      <c r="C33" s="47">
        <v>8916</v>
      </c>
      <c r="D33" s="55">
        <f>C33/4</f>
        <v>2229</v>
      </c>
      <c r="E33" s="55">
        <f t="shared" si="2"/>
        <v>2229</v>
      </c>
    </row>
    <row r="34" spans="1:5" x14ac:dyDescent="0.3">
      <c r="C34" s="16">
        <f>C33+C32+C31+C30+C29+C15</f>
        <v>169413.7225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50.25" customHeight="1" x14ac:dyDescent="0.3">
      <c r="A4" s="121" t="s">
        <v>58</v>
      </c>
      <c r="B4" s="121"/>
      <c r="C4" s="121"/>
      <c r="D4" s="121"/>
      <c r="E4" s="121"/>
      <c r="F4" s="65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57</v>
      </c>
      <c r="D11" s="50">
        <f>C11</f>
        <v>57</v>
      </c>
      <c r="E11" s="50">
        <f>D11</f>
        <v>57</v>
      </c>
    </row>
    <row r="12" spans="1:7" ht="25.5" x14ac:dyDescent="0.3">
      <c r="A12" s="9" t="s">
        <v>24</v>
      </c>
      <c r="B12" s="6" t="s">
        <v>2</v>
      </c>
      <c r="C12" s="17">
        <f>(C13-C32)/C11</f>
        <v>3035.3852543859648</v>
      </c>
      <c r="D12" s="17">
        <f t="shared" ref="D12:E12" si="0">(D13-D32)/D11</f>
        <v>758.8463135964912</v>
      </c>
      <c r="E12" s="17">
        <f t="shared" si="0"/>
        <v>758.8463135964912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173016.9595</v>
      </c>
      <c r="D13" s="47">
        <f t="shared" ref="D13:E13" si="1">D15+D29+D30+D33+D31+D32</f>
        <v>43254.239874999999</v>
      </c>
      <c r="E13" s="47">
        <f t="shared" si="1"/>
        <v>43254.239874999999</v>
      </c>
    </row>
    <row r="14" spans="1:7" x14ac:dyDescent="0.3">
      <c r="A14" s="7" t="s">
        <v>0</v>
      </c>
      <c r="B14" s="8"/>
      <c r="C14" s="17"/>
      <c r="D14" s="17">
        <f t="shared" ref="D14:D32" si="2">C14</f>
        <v>0</v>
      </c>
      <c r="E14" s="17">
        <f t="shared" ref="E14" si="3">D14</f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137261.1</v>
      </c>
      <c r="D15" s="84">
        <f t="shared" ref="D15:E15" si="4">D17+D20+D23+D26</f>
        <v>34315.275000000001</v>
      </c>
      <c r="E15" s="84">
        <f t="shared" si="4"/>
        <v>34315.275000000001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ref="E16" si="5">D16</f>
        <v>0</v>
      </c>
    </row>
    <row r="17" spans="1:6" s="21" customFormat="1" ht="25.5" x14ac:dyDescent="0.3">
      <c r="A17" s="18" t="s">
        <v>29</v>
      </c>
      <c r="B17" s="53" t="s">
        <v>2</v>
      </c>
      <c r="C17" s="54">
        <v>15159</v>
      </c>
      <c r="D17" s="47">
        <f>C17/4</f>
        <v>3789.75</v>
      </c>
      <c r="E17" s="47">
        <f t="shared" ref="E17" si="6">D17</f>
        <v>3789.75</v>
      </c>
    </row>
    <row r="18" spans="1:6" s="21" customFormat="1" x14ac:dyDescent="0.3">
      <c r="A18" s="25" t="s">
        <v>4</v>
      </c>
      <c r="B18" s="26" t="s">
        <v>3</v>
      </c>
      <c r="C18" s="43">
        <v>4.5</v>
      </c>
      <c r="D18" s="17">
        <f t="shared" si="2"/>
        <v>4.5</v>
      </c>
      <c r="E18" s="17">
        <f t="shared" ref="E18:E19" si="7">D18</f>
        <v>4.5</v>
      </c>
      <c r="F18" s="86">
        <f>C18+C21+C24+C27</f>
        <v>45.41</v>
      </c>
    </row>
    <row r="19" spans="1:6" s="21" customFormat="1" ht="21.95" customHeight="1" x14ac:dyDescent="0.3">
      <c r="A19" s="25" t="s">
        <v>25</v>
      </c>
      <c r="B19" s="19" t="s">
        <v>26</v>
      </c>
      <c r="C19" s="42">
        <f>C17/12/C18*1000</f>
        <v>280722.22222222225</v>
      </c>
      <c r="D19" s="42">
        <f>D17/3/D18*1000</f>
        <v>280722.22222222225</v>
      </c>
      <c r="E19" s="17">
        <f t="shared" si="7"/>
        <v>280722.22222222225</v>
      </c>
    </row>
    <row r="20" spans="1:6" s="21" customFormat="1" ht="25.5" x14ac:dyDescent="0.3">
      <c r="A20" s="18" t="s">
        <v>30</v>
      </c>
      <c r="B20" s="53" t="s">
        <v>2</v>
      </c>
      <c r="C20" s="54">
        <v>86255.8</v>
      </c>
      <c r="D20" s="47">
        <f>C20/4</f>
        <v>21563.95</v>
      </c>
      <c r="E20" s="47">
        <f t="shared" ref="E20" si="8">D20</f>
        <v>21563.95</v>
      </c>
    </row>
    <row r="21" spans="1:6" s="21" customFormat="1" x14ac:dyDescent="0.3">
      <c r="A21" s="25" t="s">
        <v>4</v>
      </c>
      <c r="B21" s="26" t="s">
        <v>3</v>
      </c>
      <c r="C21" s="51">
        <v>19.91</v>
      </c>
      <c r="D21" s="17">
        <f t="shared" si="2"/>
        <v>19.91</v>
      </c>
      <c r="E21" s="17">
        <f t="shared" ref="E21" si="9">D21</f>
        <v>19.91</v>
      </c>
    </row>
    <row r="22" spans="1:6" ht="21.95" customHeight="1" x14ac:dyDescent="0.3">
      <c r="A22" s="9" t="s">
        <v>25</v>
      </c>
      <c r="B22" s="6" t="s">
        <v>26</v>
      </c>
      <c r="C22" s="42">
        <f>C20/12/C21*1000</f>
        <v>361023.77364808304</v>
      </c>
      <c r="D22" s="17">
        <f t="shared" si="2"/>
        <v>361023.77364808304</v>
      </c>
      <c r="E22" s="17">
        <f t="shared" ref="E22" si="10">D22</f>
        <v>361023.77364808304</v>
      </c>
    </row>
    <row r="23" spans="1:6" ht="39" x14ac:dyDescent="0.3">
      <c r="A23" s="11" t="s">
        <v>36</v>
      </c>
      <c r="B23" s="52" t="s">
        <v>2</v>
      </c>
      <c r="C23" s="54">
        <v>11620.1</v>
      </c>
      <c r="D23" s="47">
        <f>C23/4</f>
        <v>2905.0250000000001</v>
      </c>
      <c r="E23" s="47">
        <f t="shared" ref="E23" si="11">D23</f>
        <v>2905.0250000000001</v>
      </c>
    </row>
    <row r="24" spans="1:6" x14ac:dyDescent="0.3">
      <c r="A24" s="9" t="s">
        <v>4</v>
      </c>
      <c r="B24" s="10" t="s">
        <v>3</v>
      </c>
      <c r="C24" s="43">
        <v>4.5</v>
      </c>
      <c r="D24" s="17">
        <f t="shared" si="2"/>
        <v>4.5</v>
      </c>
      <c r="E24" s="17">
        <f t="shared" ref="E24:E25" si="12">D24</f>
        <v>4.5</v>
      </c>
    </row>
    <row r="25" spans="1:6" ht="21.95" customHeight="1" x14ac:dyDescent="0.3">
      <c r="A25" s="9" t="s">
        <v>25</v>
      </c>
      <c r="B25" s="6" t="s">
        <v>26</v>
      </c>
      <c r="C25" s="42">
        <f>C23/12/C24*1000</f>
        <v>215187.03703703705</v>
      </c>
      <c r="D25" s="17">
        <f t="shared" ref="D25" si="13">C25</f>
        <v>215187.03703703705</v>
      </c>
      <c r="E25" s="17">
        <f t="shared" si="12"/>
        <v>215187.03703703705</v>
      </c>
    </row>
    <row r="26" spans="1:6" ht="25.5" x14ac:dyDescent="0.3">
      <c r="A26" s="5" t="s">
        <v>23</v>
      </c>
      <c r="B26" s="52" t="s">
        <v>2</v>
      </c>
      <c r="C26" s="54">
        <v>24226.2</v>
      </c>
      <c r="D26" s="47">
        <f>C26/4</f>
        <v>6056.55</v>
      </c>
      <c r="E26" s="47">
        <f t="shared" ref="E26" si="14">D26</f>
        <v>6056.55</v>
      </c>
    </row>
    <row r="27" spans="1:6" x14ac:dyDescent="0.3">
      <c r="A27" s="9" t="s">
        <v>4</v>
      </c>
      <c r="B27" s="10" t="s">
        <v>3</v>
      </c>
      <c r="C27" s="43">
        <v>16.5</v>
      </c>
      <c r="D27" s="17">
        <f t="shared" si="2"/>
        <v>16.5</v>
      </c>
      <c r="E27" s="17">
        <f t="shared" ref="E27" si="15">D27</f>
        <v>16.5</v>
      </c>
    </row>
    <row r="28" spans="1:6" ht="21.95" customHeight="1" x14ac:dyDescent="0.3">
      <c r="A28" s="9" t="s">
        <v>25</v>
      </c>
      <c r="B28" s="6" t="s">
        <v>26</v>
      </c>
      <c r="C28" s="42">
        <f>C26/12/C27*1000</f>
        <v>122354.54545454546</v>
      </c>
      <c r="D28" s="17">
        <f t="shared" si="2"/>
        <v>122354.54545454546</v>
      </c>
      <c r="E28" s="17">
        <f t="shared" ref="E28" si="16">D28</f>
        <v>122354.54545454546</v>
      </c>
    </row>
    <row r="29" spans="1:6" ht="25.5" x14ac:dyDescent="0.3">
      <c r="A29" s="5" t="s">
        <v>5</v>
      </c>
      <c r="B29" s="6" t="s">
        <v>2</v>
      </c>
      <c r="C29" s="122">
        <f>C15*14.5%</f>
        <v>19902.859499999999</v>
      </c>
      <c r="D29" s="122">
        <f t="shared" ref="D29:E29" si="17">D15*14.5%</f>
        <v>4975.7148749999997</v>
      </c>
      <c r="E29" s="122">
        <f t="shared" si="17"/>
        <v>4975.7148749999997</v>
      </c>
    </row>
    <row r="30" spans="1:6" ht="36.75" x14ac:dyDescent="0.3">
      <c r="A30" s="11" t="s">
        <v>6</v>
      </c>
      <c r="B30" s="6" t="s">
        <v>2</v>
      </c>
      <c r="C30" s="47">
        <v>6465</v>
      </c>
      <c r="D30" s="47">
        <f>C30/4</f>
        <v>1616.25</v>
      </c>
      <c r="E30" s="47">
        <f t="shared" ref="E30" si="18">D30</f>
        <v>1616.25</v>
      </c>
    </row>
    <row r="31" spans="1:6" ht="25.5" x14ac:dyDescent="0.3">
      <c r="A31" s="11" t="s">
        <v>7</v>
      </c>
      <c r="B31" s="6" t="s">
        <v>2</v>
      </c>
      <c r="C31" s="17">
        <v>500</v>
      </c>
      <c r="D31" s="47">
        <f>C31/4</f>
        <v>125</v>
      </c>
      <c r="E31" s="17">
        <f t="shared" ref="E31" si="19">D31</f>
        <v>125</v>
      </c>
    </row>
    <row r="32" spans="1:6" ht="36.75" x14ac:dyDescent="0.3">
      <c r="A32" s="11" t="s">
        <v>8</v>
      </c>
      <c r="B32" s="6" t="s">
        <v>2</v>
      </c>
      <c r="C32" s="47"/>
      <c r="D32" s="47">
        <f t="shared" si="2"/>
        <v>0</v>
      </c>
      <c r="E32" s="47">
        <f t="shared" ref="E32" si="20">D32</f>
        <v>0</v>
      </c>
    </row>
    <row r="33" spans="1:5" ht="38.25" customHeight="1" x14ac:dyDescent="0.3">
      <c r="A33" s="11" t="s">
        <v>9</v>
      </c>
      <c r="B33" s="6" t="s">
        <v>2</v>
      </c>
      <c r="C33" s="47">
        <v>8888</v>
      </c>
      <c r="D33" s="47">
        <f>C33/4</f>
        <v>2222</v>
      </c>
      <c r="E33" s="47">
        <f t="shared" ref="E33" si="21">D33</f>
        <v>2222</v>
      </c>
    </row>
    <row r="34" spans="1:5" x14ac:dyDescent="0.3">
      <c r="C34" s="16">
        <f>C33+C32+C31+C30+C29+C15</f>
        <v>173016.9595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48.75" customHeight="1" x14ac:dyDescent="0.3">
      <c r="A4" s="120" t="s">
        <v>56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118</v>
      </c>
      <c r="D11" s="50">
        <f>C11</f>
        <v>118</v>
      </c>
      <c r="E11" s="50">
        <f>D11</f>
        <v>118</v>
      </c>
    </row>
    <row r="12" spans="1:7" ht="25.5" x14ac:dyDescent="0.3">
      <c r="A12" s="9" t="s">
        <v>24</v>
      </c>
      <c r="B12" s="6" t="s">
        <v>2</v>
      </c>
      <c r="C12" s="17">
        <f>(C13-C32)/C11</f>
        <v>2280.8481737288134</v>
      </c>
      <c r="D12" s="17">
        <f t="shared" ref="D12:E12" si="0">(D13-D32)/D11</f>
        <v>556.05526377118645</v>
      </c>
      <c r="E12" s="17">
        <f t="shared" si="0"/>
        <v>556.05526377118645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269140.0845</v>
      </c>
      <c r="D13" s="47">
        <f t="shared" ref="D13:E13" si="1">D15+D29+D30+D33+D31+D32</f>
        <v>65614.521124999999</v>
      </c>
      <c r="E13" s="47">
        <f t="shared" si="1"/>
        <v>65614.521124999999</v>
      </c>
    </row>
    <row r="14" spans="1:7" x14ac:dyDescent="0.3">
      <c r="A14" s="7" t="s">
        <v>0</v>
      </c>
      <c r="B14" s="8"/>
      <c r="C14" s="17">
        <v>0</v>
      </c>
      <c r="D14" s="33">
        <f t="shared" ref="D14:E33" si="2">C14</f>
        <v>0</v>
      </c>
      <c r="E14" s="33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216786.1</v>
      </c>
      <c r="D15" s="84">
        <f t="shared" ref="D15:E15" si="3">D17+D20+D23+D26</f>
        <v>54196.525000000001</v>
      </c>
      <c r="E15" s="84">
        <f t="shared" si="3"/>
        <v>54196.525000000001</v>
      </c>
    </row>
    <row r="16" spans="1:7" x14ac:dyDescent="0.3">
      <c r="A16" s="7" t="s">
        <v>1</v>
      </c>
      <c r="B16" s="8"/>
      <c r="C16" s="17">
        <v>0</v>
      </c>
      <c r="D16" s="33">
        <f t="shared" si="2"/>
        <v>0</v>
      </c>
      <c r="E16" s="33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5">
        <v>18974</v>
      </c>
      <c r="D17" s="55">
        <f>C17/4</f>
        <v>4743.5</v>
      </c>
      <c r="E17" s="55">
        <f t="shared" si="2"/>
        <v>4743.5</v>
      </c>
    </row>
    <row r="18" spans="1:6" s="21" customFormat="1" x14ac:dyDescent="0.3">
      <c r="A18" s="25" t="s">
        <v>4</v>
      </c>
      <c r="B18" s="26" t="s">
        <v>3</v>
      </c>
      <c r="C18" s="40">
        <v>6</v>
      </c>
      <c r="D18" s="33">
        <f t="shared" si="2"/>
        <v>6</v>
      </c>
      <c r="E18" s="33">
        <f t="shared" si="2"/>
        <v>6</v>
      </c>
      <c r="F18" s="86">
        <f>C18+C21+C24+C27</f>
        <v>63.5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263727.77777777775</v>
      </c>
      <c r="D19" s="33">
        <f t="shared" si="2"/>
        <v>263727.77777777775</v>
      </c>
      <c r="E19" s="33">
        <f t="shared" si="2"/>
        <v>263727.77777777775</v>
      </c>
    </row>
    <row r="20" spans="1:6" s="21" customFormat="1" ht="25.5" x14ac:dyDescent="0.3">
      <c r="A20" s="18" t="s">
        <v>30</v>
      </c>
      <c r="B20" s="53" t="s">
        <v>2</v>
      </c>
      <c r="C20" s="55">
        <v>152978.5</v>
      </c>
      <c r="D20" s="55">
        <f>C20/4</f>
        <v>38244.625</v>
      </c>
      <c r="E20" s="55">
        <f t="shared" si="2"/>
        <v>38244.625</v>
      </c>
    </row>
    <row r="21" spans="1:6" s="21" customFormat="1" x14ac:dyDescent="0.3">
      <c r="A21" s="25" t="s">
        <v>4</v>
      </c>
      <c r="B21" s="26" t="s">
        <v>3</v>
      </c>
      <c r="C21" s="69">
        <v>32.5</v>
      </c>
      <c r="D21" s="33">
        <f t="shared" si="2"/>
        <v>32.5</v>
      </c>
      <c r="E21" s="33">
        <f t="shared" si="2"/>
        <v>32.5</v>
      </c>
    </row>
    <row r="22" spans="1:6" ht="21.95" customHeight="1" x14ac:dyDescent="0.3">
      <c r="A22" s="9" t="s">
        <v>25</v>
      </c>
      <c r="B22" s="6" t="s">
        <v>26</v>
      </c>
      <c r="C22" s="33">
        <f>C20/12/C21*1000</f>
        <v>392252.56410256412</v>
      </c>
      <c r="D22" s="33">
        <f t="shared" si="2"/>
        <v>392252.56410256412</v>
      </c>
      <c r="E22" s="33">
        <f t="shared" si="2"/>
        <v>392252.56410256412</v>
      </c>
    </row>
    <row r="23" spans="1:6" ht="39" x14ac:dyDescent="0.3">
      <c r="A23" s="11" t="s">
        <v>36</v>
      </c>
      <c r="B23" s="52" t="s">
        <v>2</v>
      </c>
      <c r="C23" s="55">
        <v>14998.9</v>
      </c>
      <c r="D23" s="55">
        <f>C23/4</f>
        <v>3749.7249999999999</v>
      </c>
      <c r="E23" s="55">
        <f t="shared" si="2"/>
        <v>3749.7249999999999</v>
      </c>
    </row>
    <row r="24" spans="1:6" x14ac:dyDescent="0.3">
      <c r="A24" s="9" t="s">
        <v>4</v>
      </c>
      <c r="B24" s="10" t="s">
        <v>3</v>
      </c>
      <c r="C24" s="40">
        <v>5</v>
      </c>
      <c r="D24" s="33">
        <f t="shared" si="2"/>
        <v>5</v>
      </c>
      <c r="E24" s="33">
        <f t="shared" si="2"/>
        <v>5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249981.66666666666</v>
      </c>
      <c r="D25" s="33">
        <f t="shared" si="2"/>
        <v>249981.66666666666</v>
      </c>
      <c r="E25" s="33">
        <f t="shared" si="2"/>
        <v>249981.66666666666</v>
      </c>
    </row>
    <row r="26" spans="1:6" ht="25.5" x14ac:dyDescent="0.3">
      <c r="A26" s="5" t="s">
        <v>23</v>
      </c>
      <c r="B26" s="52" t="s">
        <v>2</v>
      </c>
      <c r="C26" s="55">
        <v>29834.7</v>
      </c>
      <c r="D26" s="55">
        <f>C26/4</f>
        <v>7458.6750000000002</v>
      </c>
      <c r="E26" s="55">
        <f t="shared" si="2"/>
        <v>7458.6750000000002</v>
      </c>
    </row>
    <row r="27" spans="1:6" x14ac:dyDescent="0.3">
      <c r="A27" s="9" t="s">
        <v>4</v>
      </c>
      <c r="B27" s="10" t="s">
        <v>3</v>
      </c>
      <c r="C27" s="40">
        <v>20</v>
      </c>
      <c r="D27" s="33">
        <f t="shared" si="2"/>
        <v>20</v>
      </c>
      <c r="E27" s="33">
        <f t="shared" si="2"/>
        <v>20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124311.25</v>
      </c>
      <c r="D28" s="33">
        <f t="shared" si="2"/>
        <v>124311.25</v>
      </c>
      <c r="E28" s="33">
        <f t="shared" si="2"/>
        <v>124311.25</v>
      </c>
    </row>
    <row r="29" spans="1:6" ht="25.5" x14ac:dyDescent="0.3">
      <c r="A29" s="5" t="s">
        <v>5</v>
      </c>
      <c r="B29" s="6" t="s">
        <v>2</v>
      </c>
      <c r="C29" s="122">
        <f>C15*14.5%</f>
        <v>31433.984499999999</v>
      </c>
      <c r="D29" s="122">
        <f t="shared" ref="D29:E29" si="4">D15*14.5%</f>
        <v>7858.4961249999997</v>
      </c>
      <c r="E29" s="122">
        <f t="shared" si="4"/>
        <v>7858.4961249999997</v>
      </c>
    </row>
    <row r="30" spans="1:6" ht="36.75" x14ac:dyDescent="0.3">
      <c r="A30" s="11" t="s">
        <v>6</v>
      </c>
      <c r="B30" s="6" t="s">
        <v>2</v>
      </c>
      <c r="C30" s="47">
        <v>8490</v>
      </c>
      <c r="D30" s="55">
        <f>C30/4</f>
        <v>2122.5</v>
      </c>
      <c r="E30" s="55">
        <f t="shared" si="2"/>
        <v>2122.5</v>
      </c>
    </row>
    <row r="31" spans="1:6" ht="25.5" x14ac:dyDescent="0.3">
      <c r="A31" s="11" t="s">
        <v>7</v>
      </c>
      <c r="B31" s="6" t="s">
        <v>2</v>
      </c>
      <c r="C31" s="17">
        <v>500</v>
      </c>
      <c r="D31" s="55">
        <f>C31/4</f>
        <v>125</v>
      </c>
      <c r="E31" s="55">
        <f t="shared" si="2"/>
        <v>125</v>
      </c>
    </row>
    <row r="32" spans="1:6" ht="36.75" x14ac:dyDescent="0.3">
      <c r="A32" s="11" t="s">
        <v>8</v>
      </c>
      <c r="B32" s="6" t="s">
        <v>2</v>
      </c>
      <c r="C32" s="47"/>
      <c r="D32" s="55">
        <f t="shared" si="2"/>
        <v>0</v>
      </c>
      <c r="E32" s="55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7">
        <v>11930</v>
      </c>
      <c r="D33" s="55">
        <v>1312</v>
      </c>
      <c r="E33" s="55">
        <f t="shared" si="2"/>
        <v>1312</v>
      </c>
    </row>
    <row r="34" spans="1:5" x14ac:dyDescent="0.3">
      <c r="C34" s="16">
        <f>C33+C32+C31+C30+C29+C15</f>
        <v>269140.0845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5" workbookViewId="0">
      <selection activeCell="C29" sqref="C29:E2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3.7109375" style="16" customWidth="1"/>
    <col min="5" max="5" width="13.5703125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48" customHeight="1" x14ac:dyDescent="0.3">
      <c r="A4" s="120" t="s">
        <v>55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64" t="s">
        <v>14</v>
      </c>
      <c r="F10" s="2" t="s">
        <v>31</v>
      </c>
    </row>
    <row r="11" spans="1:7" x14ac:dyDescent="0.3">
      <c r="A11" s="5" t="s">
        <v>21</v>
      </c>
      <c r="B11" s="6" t="s">
        <v>10</v>
      </c>
      <c r="C11" s="50">
        <v>56</v>
      </c>
      <c r="D11" s="50">
        <f>C11</f>
        <v>56</v>
      </c>
      <c r="E11" s="50">
        <f>D11</f>
        <v>56</v>
      </c>
    </row>
    <row r="12" spans="1:7" ht="25.5" x14ac:dyDescent="0.3">
      <c r="A12" s="9" t="s">
        <v>37</v>
      </c>
      <c r="B12" s="6" t="s">
        <v>2</v>
      </c>
      <c r="C12" s="17">
        <f>(C13-C32)/C11</f>
        <v>3703.4705982142855</v>
      </c>
      <c r="D12" s="17">
        <f t="shared" ref="D12:E12" si="0">(D13-D32)/D11</f>
        <v>925.86764955357137</v>
      </c>
      <c r="E12" s="17">
        <f t="shared" si="0"/>
        <v>925.86764955357137</v>
      </c>
    </row>
    <row r="13" spans="1:7" ht="25.5" x14ac:dyDescent="0.3">
      <c r="A13" s="5" t="s">
        <v>11</v>
      </c>
      <c r="B13" s="6" t="s">
        <v>2</v>
      </c>
      <c r="C13" s="62">
        <f>C15+C29+C30+C33+C31+C32</f>
        <v>207394.3535</v>
      </c>
      <c r="D13" s="62">
        <f t="shared" ref="D13:E13" si="1">D15+D29+D30+D33+D31+D32</f>
        <v>51848.588374999999</v>
      </c>
      <c r="E13" s="62">
        <f t="shared" si="1"/>
        <v>51848.588374999999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167938.3</v>
      </c>
      <c r="D15" s="84">
        <f t="shared" ref="D15:E15" si="3">D17+D20+D23+D26</f>
        <v>41984.574999999997</v>
      </c>
      <c r="E15" s="84">
        <f t="shared" si="3"/>
        <v>41984.574999999997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5">
        <v>18072.2</v>
      </c>
      <c r="D17" s="47">
        <f>C17/4</f>
        <v>4518.05</v>
      </c>
      <c r="E17" s="47">
        <f t="shared" si="2"/>
        <v>4518.05</v>
      </c>
    </row>
    <row r="18" spans="1:6" s="21" customFormat="1" x14ac:dyDescent="0.3">
      <c r="A18" s="25" t="s">
        <v>4</v>
      </c>
      <c r="B18" s="26" t="s">
        <v>3</v>
      </c>
      <c r="C18" s="40">
        <v>5</v>
      </c>
      <c r="D18" s="17">
        <f t="shared" si="2"/>
        <v>5</v>
      </c>
      <c r="E18" s="17">
        <f t="shared" si="2"/>
        <v>5</v>
      </c>
      <c r="F18" s="86">
        <f>C18+C21+C24+C27</f>
        <v>52.97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301403.33333333331</v>
      </c>
      <c r="D19" s="17">
        <f t="shared" si="2"/>
        <v>301403.33333333331</v>
      </c>
      <c r="E19" s="17">
        <f t="shared" si="2"/>
        <v>301403.33333333331</v>
      </c>
    </row>
    <row r="20" spans="1:6" s="21" customFormat="1" ht="25.5" x14ac:dyDescent="0.3">
      <c r="A20" s="18" t="s">
        <v>30</v>
      </c>
      <c r="B20" s="53" t="s">
        <v>2</v>
      </c>
      <c r="C20" s="55">
        <v>110259</v>
      </c>
      <c r="D20" s="47">
        <f>C20/4</f>
        <v>27564.75</v>
      </c>
      <c r="E20" s="47">
        <f t="shared" si="2"/>
        <v>27564.75</v>
      </c>
    </row>
    <row r="21" spans="1:6" x14ac:dyDescent="0.3">
      <c r="A21" s="9" t="s">
        <v>4</v>
      </c>
      <c r="B21" s="10" t="s">
        <v>3</v>
      </c>
      <c r="C21" s="69">
        <v>26.47</v>
      </c>
      <c r="D21" s="17">
        <f t="shared" si="2"/>
        <v>26.47</v>
      </c>
      <c r="E21" s="17">
        <f t="shared" si="2"/>
        <v>26.47</v>
      </c>
    </row>
    <row r="22" spans="1:6" ht="21.95" customHeight="1" x14ac:dyDescent="0.3">
      <c r="A22" s="9" t="s">
        <v>25</v>
      </c>
      <c r="B22" s="6" t="s">
        <v>26</v>
      </c>
      <c r="C22" s="33">
        <f>C20/12/C21*1000</f>
        <v>347119.38043067622</v>
      </c>
      <c r="D22" s="17">
        <f t="shared" si="2"/>
        <v>347119.38043067622</v>
      </c>
      <c r="E22" s="17">
        <f t="shared" si="2"/>
        <v>347119.38043067622</v>
      </c>
    </row>
    <row r="23" spans="1:6" ht="39" x14ac:dyDescent="0.3">
      <c r="A23" s="11" t="s">
        <v>36</v>
      </c>
      <c r="B23" s="52" t="s">
        <v>2</v>
      </c>
      <c r="C23" s="55">
        <v>15018.2</v>
      </c>
      <c r="D23" s="47">
        <f>C23/4</f>
        <v>3754.55</v>
      </c>
      <c r="E23" s="47">
        <f t="shared" si="2"/>
        <v>3754.55</v>
      </c>
    </row>
    <row r="24" spans="1:6" x14ac:dyDescent="0.3">
      <c r="A24" s="9" t="s">
        <v>4</v>
      </c>
      <c r="B24" s="10" t="s">
        <v>3</v>
      </c>
      <c r="C24" s="40">
        <v>5</v>
      </c>
      <c r="D24" s="17">
        <f t="shared" si="2"/>
        <v>5</v>
      </c>
      <c r="E24" s="17">
        <f t="shared" si="2"/>
        <v>5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250303.33333333337</v>
      </c>
      <c r="D25" s="17">
        <f t="shared" si="2"/>
        <v>250303.33333333337</v>
      </c>
      <c r="E25" s="17">
        <f t="shared" si="2"/>
        <v>250303.33333333337</v>
      </c>
    </row>
    <row r="26" spans="1:6" ht="25.5" x14ac:dyDescent="0.3">
      <c r="A26" s="5" t="s">
        <v>23</v>
      </c>
      <c r="B26" s="52" t="s">
        <v>2</v>
      </c>
      <c r="C26" s="55">
        <v>24588.9</v>
      </c>
      <c r="D26" s="47">
        <f>C26/4</f>
        <v>6147.2250000000004</v>
      </c>
      <c r="E26" s="47">
        <f t="shared" si="2"/>
        <v>6147.2250000000004</v>
      </c>
    </row>
    <row r="27" spans="1:6" x14ac:dyDescent="0.3">
      <c r="A27" s="9" t="s">
        <v>4</v>
      </c>
      <c r="B27" s="10" t="s">
        <v>3</v>
      </c>
      <c r="C27" s="40">
        <v>16.5</v>
      </c>
      <c r="D27" s="17">
        <f t="shared" si="2"/>
        <v>16.5</v>
      </c>
      <c r="E27" s="17">
        <f t="shared" si="2"/>
        <v>16.5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124186.36363636365</v>
      </c>
      <c r="D28" s="17">
        <f t="shared" si="2"/>
        <v>124186.36363636365</v>
      </c>
      <c r="E28" s="17">
        <f t="shared" si="2"/>
        <v>124186.36363636365</v>
      </c>
    </row>
    <row r="29" spans="1:6" ht="25.5" x14ac:dyDescent="0.3">
      <c r="A29" s="5" t="s">
        <v>5</v>
      </c>
      <c r="B29" s="6" t="s">
        <v>2</v>
      </c>
      <c r="C29" s="122">
        <f>C15*14.5%</f>
        <v>24351.053499999998</v>
      </c>
      <c r="D29" s="122">
        <f t="shared" ref="D29:E29" si="4">D15*14.5%</f>
        <v>6087.7633749999995</v>
      </c>
      <c r="E29" s="122">
        <f t="shared" si="4"/>
        <v>6087.7633749999995</v>
      </c>
    </row>
    <row r="30" spans="1:6" ht="36.75" x14ac:dyDescent="0.3">
      <c r="A30" s="11" t="s">
        <v>6</v>
      </c>
      <c r="B30" s="6" t="s">
        <v>2</v>
      </c>
      <c r="C30" s="47">
        <v>6916</v>
      </c>
      <c r="D30" s="47">
        <f>C30/4</f>
        <v>1729</v>
      </c>
      <c r="E30" s="47">
        <f t="shared" si="2"/>
        <v>1729</v>
      </c>
    </row>
    <row r="31" spans="1:6" ht="25.5" x14ac:dyDescent="0.3">
      <c r="A31" s="11" t="s">
        <v>7</v>
      </c>
      <c r="B31" s="6" t="s">
        <v>2</v>
      </c>
      <c r="C31" s="17"/>
      <c r="D31" s="17"/>
      <c r="E31" s="17"/>
    </row>
    <row r="32" spans="1:6" ht="36.75" x14ac:dyDescent="0.3">
      <c r="A32" s="11" t="s">
        <v>8</v>
      </c>
      <c r="B32" s="6" t="s">
        <v>2</v>
      </c>
      <c r="C32" s="47"/>
      <c r="D32" s="47"/>
      <c r="E32" s="47"/>
    </row>
    <row r="33" spans="1:5" ht="58.5" customHeight="1" x14ac:dyDescent="0.3">
      <c r="A33" s="11" t="s">
        <v>9</v>
      </c>
      <c r="B33" s="6" t="s">
        <v>2</v>
      </c>
      <c r="C33" s="47">
        <v>8189</v>
      </c>
      <c r="D33" s="47">
        <f>C33/4</f>
        <v>2047.25</v>
      </c>
      <c r="E33" s="47">
        <f t="shared" si="2"/>
        <v>2047.25</v>
      </c>
    </row>
    <row r="34" spans="1:5" x14ac:dyDescent="0.3">
      <c r="C34" s="16">
        <f>C33+C32+C31+C30+C29+C15</f>
        <v>207394.35349999997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57" customHeight="1" x14ac:dyDescent="0.3">
      <c r="A4" s="120" t="s">
        <v>54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51</v>
      </c>
      <c r="D11" s="50">
        <f>C11</f>
        <v>51</v>
      </c>
      <c r="E11" s="50">
        <f>D11</f>
        <v>51</v>
      </c>
    </row>
    <row r="12" spans="1:7" ht="25.5" x14ac:dyDescent="0.3">
      <c r="A12" s="9" t="s">
        <v>24</v>
      </c>
      <c r="B12" s="6" t="s">
        <v>2</v>
      </c>
      <c r="C12" s="17">
        <f>(C13-C32)/C11</f>
        <v>3123.1002352941168</v>
      </c>
      <c r="D12" s="17">
        <f t="shared" ref="D12:E12" si="0">(D13-D32)/D11</f>
        <v>804.57898039215672</v>
      </c>
      <c r="E12" s="17">
        <f t="shared" si="0"/>
        <v>804.57898039215672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159278.11199999996</v>
      </c>
      <c r="D13" s="47">
        <f t="shared" ref="D13:E13" si="1">D15+D29+D30+D33+D31+D32</f>
        <v>41033.527999999991</v>
      </c>
      <c r="E13" s="47">
        <f t="shared" si="1"/>
        <v>41033.527999999991</v>
      </c>
    </row>
    <row r="14" spans="1:7" x14ac:dyDescent="0.3">
      <c r="A14" s="7" t="s">
        <v>0</v>
      </c>
      <c r="B14" s="8"/>
      <c r="C14" s="17"/>
      <c r="D14" s="33">
        <f t="shared" ref="D14:E32" si="2">C14</f>
        <v>0</v>
      </c>
      <c r="E14" s="33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125265.59999999998</v>
      </c>
      <c r="D15" s="84">
        <f t="shared" ref="D15:E15" si="3">D17+D20+D23+D26</f>
        <v>31316.399999999994</v>
      </c>
      <c r="E15" s="84">
        <f t="shared" si="3"/>
        <v>31316.399999999994</v>
      </c>
    </row>
    <row r="16" spans="1:7" x14ac:dyDescent="0.3">
      <c r="A16" s="7" t="s">
        <v>1</v>
      </c>
      <c r="B16" s="8"/>
      <c r="C16" s="17"/>
      <c r="D16" s="33">
        <f t="shared" si="2"/>
        <v>0</v>
      </c>
      <c r="E16" s="33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5">
        <v>11563.2</v>
      </c>
      <c r="D17" s="55">
        <f>C17/4</f>
        <v>2890.8</v>
      </c>
      <c r="E17" s="55">
        <f t="shared" si="2"/>
        <v>2890.8</v>
      </c>
    </row>
    <row r="18" spans="1:6" s="21" customFormat="1" x14ac:dyDescent="0.3">
      <c r="A18" s="25" t="s">
        <v>4</v>
      </c>
      <c r="B18" s="26" t="s">
        <v>3</v>
      </c>
      <c r="C18" s="33">
        <v>3.5</v>
      </c>
      <c r="D18" s="33">
        <f t="shared" si="2"/>
        <v>3.5</v>
      </c>
      <c r="E18" s="33">
        <f t="shared" si="2"/>
        <v>3.5</v>
      </c>
      <c r="F18" s="86">
        <f>C18+C21+C24+C27</f>
        <v>41.56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275514.28571428574</v>
      </c>
      <c r="D19" s="33">
        <f t="shared" si="2"/>
        <v>275514.28571428574</v>
      </c>
      <c r="E19" s="33">
        <f t="shared" si="2"/>
        <v>275514.28571428574</v>
      </c>
    </row>
    <row r="20" spans="1:6" s="21" customFormat="1" ht="25.5" x14ac:dyDescent="0.3">
      <c r="A20" s="18" t="s">
        <v>30</v>
      </c>
      <c r="B20" s="53" t="s">
        <v>2</v>
      </c>
      <c r="C20" s="55">
        <v>74591.899999999994</v>
      </c>
      <c r="D20" s="55">
        <f>C20/4</f>
        <v>18647.974999999999</v>
      </c>
      <c r="E20" s="55">
        <f t="shared" si="2"/>
        <v>18647.974999999999</v>
      </c>
    </row>
    <row r="21" spans="1:6" s="21" customFormat="1" x14ac:dyDescent="0.3">
      <c r="A21" s="25" t="s">
        <v>4</v>
      </c>
      <c r="B21" s="26" t="s">
        <v>3</v>
      </c>
      <c r="C21" s="70">
        <v>16.559999999999999</v>
      </c>
      <c r="D21" s="33">
        <f t="shared" si="2"/>
        <v>16.559999999999999</v>
      </c>
      <c r="E21" s="33">
        <f t="shared" si="2"/>
        <v>16.559999999999999</v>
      </c>
    </row>
    <row r="22" spans="1:6" ht="21.95" customHeight="1" x14ac:dyDescent="0.3">
      <c r="A22" s="9" t="s">
        <v>25</v>
      </c>
      <c r="B22" s="6" t="s">
        <v>26</v>
      </c>
      <c r="C22" s="33">
        <f>C20/12/C21*1000</f>
        <v>375361.81561996776</v>
      </c>
      <c r="D22" s="33">
        <f t="shared" si="2"/>
        <v>375361.81561996776</v>
      </c>
      <c r="E22" s="33">
        <f t="shared" si="2"/>
        <v>375361.81561996776</v>
      </c>
    </row>
    <row r="23" spans="1:6" ht="39" x14ac:dyDescent="0.3">
      <c r="A23" s="11" t="s">
        <v>36</v>
      </c>
      <c r="B23" s="52" t="s">
        <v>2</v>
      </c>
      <c r="C23" s="55">
        <v>15650.4</v>
      </c>
      <c r="D23" s="55">
        <f>C23/4</f>
        <v>3912.6</v>
      </c>
      <c r="E23" s="55">
        <f t="shared" si="2"/>
        <v>3912.6</v>
      </c>
    </row>
    <row r="24" spans="1:6" x14ac:dyDescent="0.3">
      <c r="A24" s="9" t="s">
        <v>4</v>
      </c>
      <c r="B24" s="10" t="s">
        <v>3</v>
      </c>
      <c r="C24" s="33">
        <v>5.5</v>
      </c>
      <c r="D24" s="33">
        <f t="shared" si="2"/>
        <v>5.5</v>
      </c>
      <c r="E24" s="33">
        <f t="shared" si="2"/>
        <v>5.5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237127.27272727274</v>
      </c>
      <c r="D25" s="33">
        <f t="shared" si="2"/>
        <v>237127.27272727274</v>
      </c>
      <c r="E25" s="33">
        <f t="shared" si="2"/>
        <v>237127.27272727274</v>
      </c>
    </row>
    <row r="26" spans="1:6" ht="25.5" x14ac:dyDescent="0.3">
      <c r="A26" s="5" t="s">
        <v>23</v>
      </c>
      <c r="B26" s="52" t="s">
        <v>2</v>
      </c>
      <c r="C26" s="55">
        <v>23460.1</v>
      </c>
      <c r="D26" s="55">
        <f>C26/4</f>
        <v>5865.0249999999996</v>
      </c>
      <c r="E26" s="55">
        <f t="shared" si="2"/>
        <v>5865.0249999999996</v>
      </c>
    </row>
    <row r="27" spans="1:6" x14ac:dyDescent="0.3">
      <c r="A27" s="9" t="s">
        <v>4</v>
      </c>
      <c r="B27" s="10" t="s">
        <v>3</v>
      </c>
      <c r="C27" s="33">
        <v>16</v>
      </c>
      <c r="D27" s="33">
        <f t="shared" si="2"/>
        <v>16</v>
      </c>
      <c r="E27" s="33">
        <f t="shared" si="2"/>
        <v>16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122188.02083333333</v>
      </c>
      <c r="D28" s="33">
        <f t="shared" si="2"/>
        <v>122188.02083333333</v>
      </c>
      <c r="E28" s="33">
        <f t="shared" si="2"/>
        <v>122188.02083333333</v>
      </c>
    </row>
    <row r="29" spans="1:6" ht="25.5" x14ac:dyDescent="0.3">
      <c r="A29" s="5" t="s">
        <v>5</v>
      </c>
      <c r="B29" s="6" t="s">
        <v>2</v>
      </c>
      <c r="C29" s="122">
        <f>C15*14.5%</f>
        <v>18163.511999999995</v>
      </c>
      <c r="D29" s="122">
        <f t="shared" ref="D29:E29" si="4">D15*14.5%</f>
        <v>4540.8779999999988</v>
      </c>
      <c r="E29" s="122">
        <f t="shared" si="4"/>
        <v>4540.8779999999988</v>
      </c>
    </row>
    <row r="30" spans="1:6" ht="36.75" x14ac:dyDescent="0.3">
      <c r="A30" s="11" t="s">
        <v>6</v>
      </c>
      <c r="B30" s="6" t="s">
        <v>2</v>
      </c>
      <c r="C30" s="47">
        <v>6821</v>
      </c>
      <c r="D30" s="55">
        <f>C30/4</f>
        <v>1705.25</v>
      </c>
      <c r="E30" s="55">
        <f t="shared" si="2"/>
        <v>1705.25</v>
      </c>
    </row>
    <row r="31" spans="1:6" ht="25.5" x14ac:dyDescent="0.3">
      <c r="A31" s="11" t="s">
        <v>7</v>
      </c>
      <c r="B31" s="6" t="s">
        <v>2</v>
      </c>
      <c r="C31" s="47">
        <v>952</v>
      </c>
      <c r="D31" s="47">
        <v>1452</v>
      </c>
      <c r="E31" s="47">
        <v>1452</v>
      </c>
    </row>
    <row r="32" spans="1:6" ht="36.75" x14ac:dyDescent="0.3">
      <c r="A32" s="11" t="s">
        <v>8</v>
      </c>
      <c r="B32" s="6" t="s">
        <v>2</v>
      </c>
      <c r="C32" s="47"/>
      <c r="D32" s="55">
        <f t="shared" si="2"/>
        <v>0</v>
      </c>
      <c r="E32" s="55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7">
        <v>8076</v>
      </c>
      <c r="D33" s="55">
        <f>C33/4</f>
        <v>2019</v>
      </c>
      <c r="E33" s="55">
        <f t="shared" ref="E33" si="5">D33</f>
        <v>2019</v>
      </c>
    </row>
    <row r="34" spans="1:5" x14ac:dyDescent="0.3">
      <c r="C34" s="16">
        <f>C33+C32+C31+C30+C29+C15</f>
        <v>159278.11199999996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44.25" customHeight="1" x14ac:dyDescent="0.3">
      <c r="A4" s="120" t="s">
        <v>53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55</v>
      </c>
      <c r="D11" s="50">
        <f>C11</f>
        <v>55</v>
      </c>
      <c r="E11" s="50">
        <f>D11</f>
        <v>55</v>
      </c>
    </row>
    <row r="12" spans="1:7" ht="25.5" x14ac:dyDescent="0.3">
      <c r="A12" s="9" t="s">
        <v>24</v>
      </c>
      <c r="B12" s="6" t="s">
        <v>2</v>
      </c>
      <c r="C12" s="17">
        <f>(C13-C32)/C11</f>
        <v>2990.7308818181818</v>
      </c>
      <c r="D12" s="17">
        <f t="shared" ref="D12" si="0">(D13-D32)/D11</f>
        <v>744.50090227272722</v>
      </c>
      <c r="E12" s="17">
        <f t="shared" ref="E12" si="1">(E13-E32)/E11</f>
        <v>744.50090227272722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164490.1985</v>
      </c>
      <c r="D13" s="47">
        <f t="shared" ref="D13:E13" si="2">D15+D29+D30+D33+D31+D32</f>
        <v>40947.549625</v>
      </c>
      <c r="E13" s="47">
        <f t="shared" si="2"/>
        <v>40947.549625</v>
      </c>
    </row>
    <row r="14" spans="1:7" x14ac:dyDescent="0.3">
      <c r="A14" s="7" t="s">
        <v>0</v>
      </c>
      <c r="B14" s="8"/>
      <c r="C14" s="17"/>
      <c r="D14" s="17">
        <f t="shared" ref="D14:E33" si="3">C14</f>
        <v>0</v>
      </c>
      <c r="E14" s="17">
        <f t="shared" si="3"/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130599.3</v>
      </c>
      <c r="D15" s="84">
        <f t="shared" ref="D15:E15" si="4">D17+D20+D23+D26</f>
        <v>32649.825000000001</v>
      </c>
      <c r="E15" s="84">
        <f t="shared" si="4"/>
        <v>32649.825000000001</v>
      </c>
    </row>
    <row r="16" spans="1:7" x14ac:dyDescent="0.3">
      <c r="A16" s="7" t="s">
        <v>1</v>
      </c>
      <c r="B16" s="8"/>
      <c r="C16" s="17"/>
      <c r="D16" s="17">
        <f t="shared" si="3"/>
        <v>0</v>
      </c>
      <c r="E16" s="17">
        <f t="shared" si="3"/>
        <v>0</v>
      </c>
    </row>
    <row r="17" spans="1:6" s="21" customFormat="1" ht="25.5" x14ac:dyDescent="0.3">
      <c r="A17" s="18" t="s">
        <v>29</v>
      </c>
      <c r="B17" s="53" t="s">
        <v>2</v>
      </c>
      <c r="C17" s="54">
        <v>12978.6</v>
      </c>
      <c r="D17" s="47">
        <f>C17/4</f>
        <v>3244.65</v>
      </c>
      <c r="E17" s="47">
        <f t="shared" si="3"/>
        <v>3244.65</v>
      </c>
    </row>
    <row r="18" spans="1:6" s="21" customFormat="1" x14ac:dyDescent="0.3">
      <c r="A18" s="25" t="s">
        <v>4</v>
      </c>
      <c r="B18" s="26" t="s">
        <v>3</v>
      </c>
      <c r="C18" s="42">
        <v>4.5</v>
      </c>
      <c r="D18" s="17">
        <f t="shared" si="3"/>
        <v>4.5</v>
      </c>
      <c r="E18" s="17">
        <f t="shared" si="3"/>
        <v>4.5</v>
      </c>
      <c r="F18" s="86">
        <f>C18+C21+C24+C27</f>
        <v>42.879999999999995</v>
      </c>
    </row>
    <row r="19" spans="1:6" s="21" customFormat="1" ht="21.95" customHeight="1" x14ac:dyDescent="0.3">
      <c r="A19" s="25" t="s">
        <v>25</v>
      </c>
      <c r="B19" s="19" t="s">
        <v>26</v>
      </c>
      <c r="C19" s="42">
        <f>C17/C18/12*1000+200</f>
        <v>240544.44444444444</v>
      </c>
      <c r="D19" s="17">
        <f t="shared" si="3"/>
        <v>240544.44444444444</v>
      </c>
      <c r="E19" s="17">
        <f t="shared" si="3"/>
        <v>240544.44444444444</v>
      </c>
    </row>
    <row r="20" spans="1:6" s="21" customFormat="1" ht="25.5" x14ac:dyDescent="0.3">
      <c r="A20" s="18" t="s">
        <v>30</v>
      </c>
      <c r="B20" s="53" t="s">
        <v>2</v>
      </c>
      <c r="C20" s="54">
        <v>82912.399999999994</v>
      </c>
      <c r="D20" s="47">
        <f>C20/4</f>
        <v>20728.099999999999</v>
      </c>
      <c r="E20" s="47">
        <f t="shared" si="3"/>
        <v>20728.099999999999</v>
      </c>
    </row>
    <row r="21" spans="1:6" s="21" customFormat="1" x14ac:dyDescent="0.3">
      <c r="A21" s="25" t="s">
        <v>4</v>
      </c>
      <c r="B21" s="26" t="s">
        <v>3</v>
      </c>
      <c r="C21" s="108">
        <v>18.38</v>
      </c>
      <c r="D21" s="17">
        <f t="shared" si="3"/>
        <v>18.38</v>
      </c>
      <c r="E21" s="17">
        <f t="shared" si="3"/>
        <v>18.38</v>
      </c>
    </row>
    <row r="22" spans="1:6" ht="21.95" customHeight="1" x14ac:dyDescent="0.3">
      <c r="A22" s="9" t="s">
        <v>25</v>
      </c>
      <c r="B22" s="6" t="s">
        <v>26</v>
      </c>
      <c r="C22" s="42">
        <f>C20/12/C21*1000</f>
        <v>375917.664127675</v>
      </c>
      <c r="D22" s="17">
        <f t="shared" si="3"/>
        <v>375917.664127675</v>
      </c>
      <c r="E22" s="17">
        <f t="shared" si="3"/>
        <v>375917.664127675</v>
      </c>
    </row>
    <row r="23" spans="1:6" ht="39" x14ac:dyDescent="0.3">
      <c r="A23" s="11" t="s">
        <v>36</v>
      </c>
      <c r="B23" s="52" t="s">
        <v>2</v>
      </c>
      <c r="C23" s="54">
        <v>12709.1</v>
      </c>
      <c r="D23" s="47">
        <f>C23/4</f>
        <v>3177.2750000000001</v>
      </c>
      <c r="E23" s="47">
        <f t="shared" ref="E23" si="5">D23</f>
        <v>3177.2750000000001</v>
      </c>
    </row>
    <row r="24" spans="1:6" x14ac:dyDescent="0.3">
      <c r="A24" s="9" t="s">
        <v>4</v>
      </c>
      <c r="B24" s="10" t="s">
        <v>3</v>
      </c>
      <c r="C24" s="42">
        <v>4.5</v>
      </c>
      <c r="D24" s="17">
        <f t="shared" si="3"/>
        <v>4.5</v>
      </c>
      <c r="E24" s="17">
        <f t="shared" si="3"/>
        <v>4.5</v>
      </c>
    </row>
    <row r="25" spans="1:6" ht="21.95" customHeight="1" x14ac:dyDescent="0.3">
      <c r="A25" s="9" t="s">
        <v>25</v>
      </c>
      <c r="B25" s="6" t="s">
        <v>26</v>
      </c>
      <c r="C25" s="42">
        <f>C23/C24/12*1000</f>
        <v>235353.70370370371</v>
      </c>
      <c r="D25" s="17">
        <f t="shared" si="3"/>
        <v>235353.70370370371</v>
      </c>
      <c r="E25" s="17">
        <f t="shared" si="3"/>
        <v>235353.70370370371</v>
      </c>
      <c r="F25" s="2" t="s">
        <v>31</v>
      </c>
    </row>
    <row r="26" spans="1:6" ht="25.5" x14ac:dyDescent="0.3">
      <c r="A26" s="5" t="s">
        <v>23</v>
      </c>
      <c r="B26" s="52" t="s">
        <v>2</v>
      </c>
      <c r="C26" s="54">
        <v>21999.200000000001</v>
      </c>
      <c r="D26" s="47">
        <f>C26/4</f>
        <v>5499.8</v>
      </c>
      <c r="E26" s="47">
        <f t="shared" si="3"/>
        <v>5499.8</v>
      </c>
    </row>
    <row r="27" spans="1:6" x14ac:dyDescent="0.3">
      <c r="A27" s="9" t="s">
        <v>4</v>
      </c>
      <c r="B27" s="10" t="s">
        <v>3</v>
      </c>
      <c r="C27" s="42">
        <v>15.5</v>
      </c>
      <c r="D27" s="17">
        <f t="shared" si="3"/>
        <v>15.5</v>
      </c>
      <c r="E27" s="17">
        <f t="shared" si="3"/>
        <v>15.5</v>
      </c>
    </row>
    <row r="28" spans="1:6" ht="21.95" customHeight="1" x14ac:dyDescent="0.3">
      <c r="A28" s="9" t="s">
        <v>25</v>
      </c>
      <c r="B28" s="6" t="s">
        <v>26</v>
      </c>
      <c r="C28" s="42">
        <f>C26/12/C27*1000</f>
        <v>118275.26881720431</v>
      </c>
      <c r="D28" s="17">
        <f t="shared" si="3"/>
        <v>118275.26881720431</v>
      </c>
      <c r="E28" s="17">
        <f t="shared" si="3"/>
        <v>118275.26881720431</v>
      </c>
    </row>
    <row r="29" spans="1:6" ht="25.5" x14ac:dyDescent="0.3">
      <c r="A29" s="5" t="s">
        <v>5</v>
      </c>
      <c r="B29" s="6" t="s">
        <v>2</v>
      </c>
      <c r="C29" s="122">
        <f>C15*14.5%</f>
        <v>18936.898499999999</v>
      </c>
      <c r="D29" s="122">
        <f t="shared" ref="D29:E29" si="6">D15*14.5%</f>
        <v>4734.2246249999998</v>
      </c>
      <c r="E29" s="122">
        <f t="shared" si="6"/>
        <v>4734.2246249999998</v>
      </c>
    </row>
    <row r="30" spans="1:6" ht="36.75" x14ac:dyDescent="0.3">
      <c r="A30" s="11" t="s">
        <v>6</v>
      </c>
      <c r="B30" s="6" t="s">
        <v>2</v>
      </c>
      <c r="C30" s="47">
        <v>5977</v>
      </c>
      <c r="D30" s="47">
        <f>C30/4</f>
        <v>1494.25</v>
      </c>
      <c r="E30" s="47">
        <f t="shared" si="3"/>
        <v>1494.25</v>
      </c>
    </row>
    <row r="31" spans="1:6" ht="25.5" x14ac:dyDescent="0.3">
      <c r="A31" s="11" t="s">
        <v>7</v>
      </c>
      <c r="B31" s="6" t="s">
        <v>2</v>
      </c>
      <c r="C31" s="17">
        <v>700</v>
      </c>
      <c r="D31" s="17">
        <v>0</v>
      </c>
      <c r="E31" s="17">
        <f t="shared" si="3"/>
        <v>0</v>
      </c>
    </row>
    <row r="32" spans="1:6" ht="36.75" x14ac:dyDescent="0.3">
      <c r="A32" s="11" t="s">
        <v>8</v>
      </c>
      <c r="B32" s="6" t="s">
        <v>2</v>
      </c>
      <c r="C32" s="47"/>
      <c r="D32" s="47">
        <f t="shared" si="3"/>
        <v>0</v>
      </c>
      <c r="E32" s="47">
        <f t="shared" si="3"/>
        <v>0</v>
      </c>
    </row>
    <row r="33" spans="1:5" ht="38.25" customHeight="1" x14ac:dyDescent="0.3">
      <c r="A33" s="11" t="s">
        <v>9</v>
      </c>
      <c r="B33" s="6" t="s">
        <v>2</v>
      </c>
      <c r="C33" s="47">
        <v>8277</v>
      </c>
      <c r="D33" s="47">
        <f>C33/4</f>
        <v>2069.25</v>
      </c>
      <c r="E33" s="47">
        <f t="shared" si="3"/>
        <v>2069.25</v>
      </c>
    </row>
    <row r="34" spans="1:5" x14ac:dyDescent="0.3">
      <c r="C34" s="16">
        <f>C33+C32+C31+C30+C29+C15</f>
        <v>164490.1985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topLeftCell="A24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41.25" customHeight="1" x14ac:dyDescent="0.3">
      <c r="A4" s="120" t="s">
        <v>52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70</v>
      </c>
      <c r="D11" s="50">
        <f>C11</f>
        <v>70</v>
      </c>
      <c r="E11" s="50">
        <f>D11</f>
        <v>70</v>
      </c>
    </row>
    <row r="12" spans="1:7" ht="25.5" x14ac:dyDescent="0.3">
      <c r="A12" s="9" t="s">
        <v>24</v>
      </c>
      <c r="B12" s="6" t="s">
        <v>2</v>
      </c>
      <c r="C12" s="33">
        <f>(C13-C32)/C11</f>
        <v>2378.8631</v>
      </c>
      <c r="D12" s="33">
        <f t="shared" ref="D12:E12" si="0">(D13-D32)/D11</f>
        <v>594.71577500000001</v>
      </c>
      <c r="E12" s="33">
        <f t="shared" si="0"/>
        <v>594.71577500000001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166520.41700000002</v>
      </c>
      <c r="D13" s="47">
        <f t="shared" ref="D13:E13" si="1">D15+D29+D30+D33+D31+D32</f>
        <v>41630.104250000004</v>
      </c>
      <c r="E13" s="47">
        <f t="shared" si="1"/>
        <v>41630.104250000004</v>
      </c>
    </row>
    <row r="14" spans="1:7" x14ac:dyDescent="0.3">
      <c r="A14" s="7" t="s">
        <v>0</v>
      </c>
      <c r="B14" s="8"/>
      <c r="C14" s="33"/>
      <c r="D14" s="33">
        <f t="shared" ref="D14:E33" si="2">C14</f>
        <v>0</v>
      </c>
      <c r="E14" s="33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131874.6</v>
      </c>
      <c r="D15" s="84">
        <f t="shared" ref="D15:E15" si="3">D17+D20+D23+D26</f>
        <v>32968.65</v>
      </c>
      <c r="E15" s="84">
        <f t="shared" si="3"/>
        <v>32968.65</v>
      </c>
    </row>
    <row r="16" spans="1:7" x14ac:dyDescent="0.3">
      <c r="A16" s="7" t="s">
        <v>1</v>
      </c>
      <c r="B16" s="8"/>
      <c r="C16" s="33"/>
      <c r="D16" s="33">
        <f t="shared" si="2"/>
        <v>0</v>
      </c>
      <c r="E16" s="33">
        <f t="shared" si="2"/>
        <v>0</v>
      </c>
    </row>
    <row r="17" spans="1:7" s="21" customFormat="1" ht="25.5" x14ac:dyDescent="0.3">
      <c r="A17" s="18" t="s">
        <v>29</v>
      </c>
      <c r="B17" s="53" t="s">
        <v>2</v>
      </c>
      <c r="C17" s="55">
        <v>16018.3</v>
      </c>
      <c r="D17" s="55">
        <f>C17/4</f>
        <v>4004.5749999999998</v>
      </c>
      <c r="E17" s="55">
        <f t="shared" si="2"/>
        <v>4004.5749999999998</v>
      </c>
      <c r="G17" s="21" t="s">
        <v>31</v>
      </c>
    </row>
    <row r="18" spans="1:7" s="21" customFormat="1" x14ac:dyDescent="0.3">
      <c r="A18" s="25" t="s">
        <v>4</v>
      </c>
      <c r="B18" s="26" t="s">
        <v>3</v>
      </c>
      <c r="C18" s="33">
        <v>5</v>
      </c>
      <c r="D18" s="33">
        <f t="shared" si="2"/>
        <v>5</v>
      </c>
      <c r="E18" s="33">
        <f t="shared" si="2"/>
        <v>5</v>
      </c>
      <c r="F18" s="86">
        <f>C18+C21+C24+C27</f>
        <v>41.44</v>
      </c>
    </row>
    <row r="19" spans="1:7" s="21" customFormat="1" ht="21.95" customHeight="1" x14ac:dyDescent="0.3">
      <c r="A19" s="25" t="s">
        <v>25</v>
      </c>
      <c r="B19" s="19" t="s">
        <v>26</v>
      </c>
      <c r="C19" s="33">
        <f>C17/C18/12*1000+200</f>
        <v>267171.66666666663</v>
      </c>
      <c r="D19" s="33">
        <f t="shared" si="2"/>
        <v>267171.66666666663</v>
      </c>
      <c r="E19" s="33">
        <f t="shared" si="2"/>
        <v>267171.66666666663</v>
      </c>
    </row>
    <row r="20" spans="1:7" s="21" customFormat="1" ht="25.5" x14ac:dyDescent="0.3">
      <c r="A20" s="18" t="s">
        <v>30</v>
      </c>
      <c r="B20" s="53" t="s">
        <v>2</v>
      </c>
      <c r="C20" s="55">
        <v>82981.100000000006</v>
      </c>
      <c r="D20" s="55">
        <f>C20/4</f>
        <v>20745.275000000001</v>
      </c>
      <c r="E20" s="55">
        <f t="shared" si="2"/>
        <v>20745.275000000001</v>
      </c>
    </row>
    <row r="21" spans="1:7" x14ac:dyDescent="0.3">
      <c r="A21" s="9" t="s">
        <v>4</v>
      </c>
      <c r="B21" s="10" t="s">
        <v>3</v>
      </c>
      <c r="C21" s="70">
        <v>17.940000000000001</v>
      </c>
      <c r="D21" s="33">
        <f t="shared" si="2"/>
        <v>17.940000000000001</v>
      </c>
      <c r="E21" s="33">
        <f t="shared" si="2"/>
        <v>17.940000000000001</v>
      </c>
    </row>
    <row r="22" spans="1:7" ht="21.95" customHeight="1" x14ac:dyDescent="0.3">
      <c r="A22" s="9" t="s">
        <v>25</v>
      </c>
      <c r="B22" s="6" t="s">
        <v>26</v>
      </c>
      <c r="C22" s="33">
        <f>C20/12/C21*1000</f>
        <v>385456.61464139726</v>
      </c>
      <c r="D22" s="33">
        <f t="shared" si="2"/>
        <v>385456.61464139726</v>
      </c>
      <c r="E22" s="33">
        <f t="shared" si="2"/>
        <v>385456.61464139726</v>
      </c>
    </row>
    <row r="23" spans="1:7" ht="39" x14ac:dyDescent="0.3">
      <c r="A23" s="11" t="s">
        <v>36</v>
      </c>
      <c r="B23" s="52" t="s">
        <v>2</v>
      </c>
      <c r="C23" s="55">
        <v>10298.200000000001</v>
      </c>
      <c r="D23" s="55">
        <f>C23/4</f>
        <v>2574.5500000000002</v>
      </c>
      <c r="E23" s="55">
        <f t="shared" ref="E23:E24" si="4">D23</f>
        <v>2574.5500000000002</v>
      </c>
    </row>
    <row r="24" spans="1:7" x14ac:dyDescent="0.3">
      <c r="A24" s="9" t="s">
        <v>4</v>
      </c>
      <c r="B24" s="10" t="s">
        <v>3</v>
      </c>
      <c r="C24" s="42">
        <v>3.5</v>
      </c>
      <c r="D24" s="33">
        <f t="shared" ref="D24" si="5">C24</f>
        <v>3.5</v>
      </c>
      <c r="E24" s="33">
        <f t="shared" si="4"/>
        <v>3.5</v>
      </c>
    </row>
    <row r="25" spans="1:7" ht="21.95" customHeight="1" x14ac:dyDescent="0.3">
      <c r="A25" s="9" t="s">
        <v>25</v>
      </c>
      <c r="B25" s="6" t="s">
        <v>26</v>
      </c>
      <c r="C25" s="42">
        <f>C23/C24/12*1000</f>
        <v>245195.23809523811</v>
      </c>
      <c r="D25" s="33">
        <f t="shared" si="2"/>
        <v>245195.23809523811</v>
      </c>
      <c r="E25" s="33">
        <f t="shared" si="2"/>
        <v>245195.23809523811</v>
      </c>
    </row>
    <row r="26" spans="1:7" ht="25.5" x14ac:dyDescent="0.3">
      <c r="A26" s="5" t="s">
        <v>23</v>
      </c>
      <c r="B26" s="52" t="s">
        <v>2</v>
      </c>
      <c r="C26" s="54">
        <v>22577</v>
      </c>
      <c r="D26" s="55">
        <f>C26/4</f>
        <v>5644.25</v>
      </c>
      <c r="E26" s="55">
        <f t="shared" si="2"/>
        <v>5644.25</v>
      </c>
    </row>
    <row r="27" spans="1:7" x14ac:dyDescent="0.3">
      <c r="A27" s="9" t="s">
        <v>4</v>
      </c>
      <c r="B27" s="10" t="s">
        <v>3</v>
      </c>
      <c r="C27" s="42">
        <v>15</v>
      </c>
      <c r="D27" s="33">
        <f t="shared" si="2"/>
        <v>15</v>
      </c>
      <c r="E27" s="33">
        <f t="shared" si="2"/>
        <v>15</v>
      </c>
    </row>
    <row r="28" spans="1:7" ht="21.95" customHeight="1" x14ac:dyDescent="0.3">
      <c r="A28" s="9" t="s">
        <v>25</v>
      </c>
      <c r="B28" s="6" t="s">
        <v>26</v>
      </c>
      <c r="C28" s="42">
        <f>C26/12/C27*1000</f>
        <v>125427.77777777778</v>
      </c>
      <c r="D28" s="33">
        <f t="shared" si="2"/>
        <v>125427.77777777778</v>
      </c>
      <c r="E28" s="33">
        <f t="shared" si="2"/>
        <v>125427.77777777778</v>
      </c>
    </row>
    <row r="29" spans="1:7" ht="25.5" x14ac:dyDescent="0.3">
      <c r="A29" s="5" t="s">
        <v>5</v>
      </c>
      <c r="B29" s="6" t="s">
        <v>2</v>
      </c>
      <c r="C29" s="122">
        <f>C15*14.5%</f>
        <v>19121.816999999999</v>
      </c>
      <c r="D29" s="122">
        <f t="shared" ref="D29:E29" si="6">D15*14.5%</f>
        <v>4780.4542499999998</v>
      </c>
      <c r="E29" s="122">
        <f t="shared" si="6"/>
        <v>4780.4542499999998</v>
      </c>
    </row>
    <row r="30" spans="1:7" ht="36.75" x14ac:dyDescent="0.3">
      <c r="A30" s="11" t="s">
        <v>6</v>
      </c>
      <c r="B30" s="6" t="s">
        <v>2</v>
      </c>
      <c r="C30" s="47">
        <v>6951</v>
      </c>
      <c r="D30" s="55">
        <f>C30/4</f>
        <v>1737.75</v>
      </c>
      <c r="E30" s="55">
        <f t="shared" si="2"/>
        <v>1737.75</v>
      </c>
    </row>
    <row r="31" spans="1:7" ht="25.5" x14ac:dyDescent="0.3">
      <c r="A31" s="11" t="s">
        <v>7</v>
      </c>
      <c r="B31" s="6" t="s">
        <v>2</v>
      </c>
      <c r="C31" s="47"/>
      <c r="D31" s="55">
        <f>C31/4</f>
        <v>0</v>
      </c>
      <c r="E31" s="55">
        <f t="shared" si="2"/>
        <v>0</v>
      </c>
    </row>
    <row r="32" spans="1:7" ht="36.75" x14ac:dyDescent="0.3">
      <c r="A32" s="11" t="s">
        <v>8</v>
      </c>
      <c r="B32" s="6" t="s">
        <v>2</v>
      </c>
      <c r="C32" s="47"/>
      <c r="D32" s="55"/>
      <c r="E32" s="55"/>
    </row>
    <row r="33" spans="1:5" ht="38.25" customHeight="1" x14ac:dyDescent="0.3">
      <c r="A33" s="11" t="s">
        <v>9</v>
      </c>
      <c r="B33" s="6" t="s">
        <v>2</v>
      </c>
      <c r="C33" s="47">
        <v>8573</v>
      </c>
      <c r="D33" s="55">
        <f>C33/4</f>
        <v>2143.25</v>
      </c>
      <c r="E33" s="55">
        <f t="shared" si="2"/>
        <v>2143.25</v>
      </c>
    </row>
    <row r="34" spans="1:5" x14ac:dyDescent="0.3">
      <c r="C34" s="16">
        <f>C33+C32+C31+C30+C29+C15</f>
        <v>166520.41700000002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4"/>
  <sheetViews>
    <sheetView topLeftCell="A27" workbookViewId="0">
      <selection activeCell="B38" sqref="B37:B3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48" customHeight="1" x14ac:dyDescent="0.3">
      <c r="A4" s="120" t="s">
        <v>51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26</v>
      </c>
      <c r="D11" s="50">
        <f>C11</f>
        <v>26</v>
      </c>
      <c r="E11" s="50">
        <f>D11</f>
        <v>26</v>
      </c>
    </row>
    <row r="12" spans="1:7" ht="25.5" x14ac:dyDescent="0.3">
      <c r="A12" s="9" t="s">
        <v>24</v>
      </c>
      <c r="B12" s="6" t="s">
        <v>2</v>
      </c>
      <c r="C12" s="17">
        <f>(C13-C32)/C11</f>
        <v>3797.1403653846155</v>
      </c>
      <c r="D12" s="17">
        <f t="shared" ref="D12:E12" si="0">(D13-D32)/D11</f>
        <v>949.28509134615388</v>
      </c>
      <c r="E12" s="17">
        <f t="shared" si="0"/>
        <v>949.28509134615388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98725.6495</v>
      </c>
      <c r="D13" s="47">
        <f t="shared" ref="D13:E13" si="1">D15+D29+D30+D33+D31+D32</f>
        <v>24681.412375</v>
      </c>
      <c r="E13" s="47">
        <f t="shared" si="1"/>
        <v>24681.412375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75383.100000000006</v>
      </c>
      <c r="D15" s="84">
        <f t="shared" ref="D15:E15" si="3">D17+D20+D23+D26</f>
        <v>18845.775000000001</v>
      </c>
      <c r="E15" s="84">
        <f t="shared" si="3"/>
        <v>18845.775000000001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5">
        <v>11239.4</v>
      </c>
      <c r="D17" s="47">
        <f>C17/4</f>
        <v>2809.85</v>
      </c>
      <c r="E17" s="47">
        <f t="shared" si="2"/>
        <v>2809.85</v>
      </c>
    </row>
    <row r="18" spans="1:6" s="21" customFormat="1" x14ac:dyDescent="0.3">
      <c r="A18" s="25" t="s">
        <v>4</v>
      </c>
      <c r="B18" s="26" t="s">
        <v>3</v>
      </c>
      <c r="C18" s="40">
        <v>3.5</v>
      </c>
      <c r="D18" s="17">
        <f t="shared" si="2"/>
        <v>3.5</v>
      </c>
      <c r="E18" s="17">
        <f t="shared" si="2"/>
        <v>3.5</v>
      </c>
      <c r="F18" s="86">
        <f>C18+C21+C24+C27</f>
        <v>28.16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267804.76190476189</v>
      </c>
      <c r="D19" s="17">
        <f t="shared" si="2"/>
        <v>267804.76190476189</v>
      </c>
      <c r="E19" s="17">
        <f t="shared" si="2"/>
        <v>267804.76190476189</v>
      </c>
    </row>
    <row r="20" spans="1:6" s="21" customFormat="1" ht="25.5" x14ac:dyDescent="0.3">
      <c r="A20" s="18" t="s">
        <v>30</v>
      </c>
      <c r="B20" s="53" t="s">
        <v>2</v>
      </c>
      <c r="C20" s="55">
        <v>34483</v>
      </c>
      <c r="D20" s="47">
        <f>C20/4</f>
        <v>8620.75</v>
      </c>
      <c r="E20" s="47">
        <f t="shared" si="2"/>
        <v>8620.75</v>
      </c>
    </row>
    <row r="21" spans="1:6" s="21" customFormat="1" x14ac:dyDescent="0.3">
      <c r="A21" s="25" t="s">
        <v>4</v>
      </c>
      <c r="B21" s="26" t="s">
        <v>3</v>
      </c>
      <c r="C21" s="69">
        <v>8.66</v>
      </c>
      <c r="D21" s="17">
        <f t="shared" si="2"/>
        <v>8.66</v>
      </c>
      <c r="E21" s="17">
        <f t="shared" si="2"/>
        <v>8.66</v>
      </c>
    </row>
    <row r="22" spans="1:6" s="21" customFormat="1" ht="21.95" customHeight="1" x14ac:dyDescent="0.3">
      <c r="A22" s="25" t="s">
        <v>25</v>
      </c>
      <c r="B22" s="19" t="s">
        <v>26</v>
      </c>
      <c r="C22" s="33">
        <f>C20/12/C21*1000</f>
        <v>331822.55581216322</v>
      </c>
      <c r="D22" s="17">
        <f t="shared" si="2"/>
        <v>331822.55581216322</v>
      </c>
      <c r="E22" s="17">
        <f t="shared" si="2"/>
        <v>331822.55581216322</v>
      </c>
    </row>
    <row r="23" spans="1:6" ht="39" x14ac:dyDescent="0.3">
      <c r="A23" s="11" t="s">
        <v>36</v>
      </c>
      <c r="B23" s="52" t="s">
        <v>2</v>
      </c>
      <c r="C23" s="55">
        <v>10946</v>
      </c>
      <c r="D23" s="47">
        <f>C23/4</f>
        <v>2736.5</v>
      </c>
      <c r="E23" s="47">
        <f t="shared" si="2"/>
        <v>2736.5</v>
      </c>
    </row>
    <row r="24" spans="1:6" x14ac:dyDescent="0.3">
      <c r="A24" s="9" t="s">
        <v>4</v>
      </c>
      <c r="B24" s="10" t="s">
        <v>3</v>
      </c>
      <c r="C24" s="40">
        <v>3.5</v>
      </c>
      <c r="D24" s="17">
        <f t="shared" si="2"/>
        <v>3.5</v>
      </c>
      <c r="E24" s="17">
        <f t="shared" si="2"/>
        <v>3.5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260619.04761904766</v>
      </c>
      <c r="D25" s="17">
        <f t="shared" si="2"/>
        <v>260619.04761904766</v>
      </c>
      <c r="E25" s="17">
        <f t="shared" si="2"/>
        <v>260619.04761904766</v>
      </c>
    </row>
    <row r="26" spans="1:6" ht="25.5" x14ac:dyDescent="0.3">
      <c r="A26" s="5" t="s">
        <v>23</v>
      </c>
      <c r="B26" s="52" t="s">
        <v>2</v>
      </c>
      <c r="C26" s="55">
        <v>18714.7</v>
      </c>
      <c r="D26" s="47">
        <f>C26/4</f>
        <v>4678.6750000000002</v>
      </c>
      <c r="E26" s="47">
        <f t="shared" si="2"/>
        <v>4678.6750000000002</v>
      </c>
    </row>
    <row r="27" spans="1:6" x14ac:dyDescent="0.3">
      <c r="A27" s="9" t="s">
        <v>4</v>
      </c>
      <c r="B27" s="10" t="s">
        <v>3</v>
      </c>
      <c r="C27" s="69">
        <v>12.5</v>
      </c>
      <c r="D27" s="17">
        <f t="shared" si="2"/>
        <v>12.5</v>
      </c>
      <c r="E27" s="17">
        <f t="shared" si="2"/>
        <v>12.5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124764.66666666667</v>
      </c>
      <c r="D28" s="17">
        <f t="shared" si="2"/>
        <v>124764.66666666667</v>
      </c>
      <c r="E28" s="17">
        <f t="shared" si="2"/>
        <v>124764.66666666667</v>
      </c>
    </row>
    <row r="29" spans="1:6" ht="25.5" x14ac:dyDescent="0.3">
      <c r="A29" s="5" t="s">
        <v>5</v>
      </c>
      <c r="B29" s="6" t="s">
        <v>2</v>
      </c>
      <c r="C29" s="122">
        <f>C15*14.5%</f>
        <v>10930.549500000001</v>
      </c>
      <c r="D29" s="122">
        <f t="shared" ref="D29:E29" si="4">D15*14.5%</f>
        <v>2732.6373750000002</v>
      </c>
      <c r="E29" s="122">
        <f t="shared" si="4"/>
        <v>2732.6373750000002</v>
      </c>
    </row>
    <row r="30" spans="1:6" ht="36.75" x14ac:dyDescent="0.3">
      <c r="A30" s="11" t="s">
        <v>6</v>
      </c>
      <c r="B30" s="6" t="s">
        <v>2</v>
      </c>
      <c r="C30" s="47">
        <v>5956</v>
      </c>
      <c r="D30" s="47">
        <f>C30/4</f>
        <v>1489</v>
      </c>
      <c r="E30" s="47">
        <f t="shared" si="2"/>
        <v>1489</v>
      </c>
      <c r="F30" s="44"/>
    </row>
    <row r="31" spans="1:6" ht="25.5" x14ac:dyDescent="0.3">
      <c r="A31" s="11" t="s">
        <v>7</v>
      </c>
      <c r="B31" s="6" t="s">
        <v>2</v>
      </c>
      <c r="C31" s="17">
        <v>500</v>
      </c>
      <c r="D31" s="47">
        <f>C31/4</f>
        <v>125</v>
      </c>
      <c r="E31" s="17">
        <f t="shared" si="2"/>
        <v>125</v>
      </c>
    </row>
    <row r="32" spans="1:6" ht="36.75" x14ac:dyDescent="0.3">
      <c r="A32" s="11" t="s">
        <v>8</v>
      </c>
      <c r="B32" s="6" t="s">
        <v>2</v>
      </c>
      <c r="C32" s="47"/>
      <c r="D32" s="47"/>
      <c r="E32" s="47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7">
        <v>5956</v>
      </c>
      <c r="D33" s="47">
        <f>C33/4</f>
        <v>1489</v>
      </c>
      <c r="E33" s="47">
        <f t="shared" si="2"/>
        <v>1489</v>
      </c>
    </row>
    <row r="34" spans="1:5" x14ac:dyDescent="0.3">
      <c r="C34" s="16">
        <f>C33+C32+C31+C30+C29+C15</f>
        <v>98725.6495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2" sqref="A2:E2"/>
    </sheetView>
  </sheetViews>
  <sheetFormatPr defaultColWidth="9.140625" defaultRowHeight="20.25" x14ac:dyDescent="0.3"/>
  <cols>
    <col min="1" max="1" width="52" style="2" customWidth="1"/>
    <col min="2" max="2" width="9.140625" style="3"/>
    <col min="3" max="3" width="15.42578125" style="34" customWidth="1"/>
    <col min="4" max="4" width="16" style="34" customWidth="1"/>
    <col min="5" max="5" width="14.42578125" style="34" customWidth="1"/>
    <col min="6" max="6" width="15.42578125" style="34" customWidth="1"/>
    <col min="7" max="7" width="15" style="2" customWidth="1"/>
    <col min="8" max="8" width="12" style="2" customWidth="1"/>
    <col min="9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  <c r="F1" s="106"/>
    </row>
    <row r="2" spans="1:7" x14ac:dyDescent="0.3">
      <c r="A2" s="114" t="s">
        <v>66</v>
      </c>
      <c r="B2" s="114"/>
      <c r="C2" s="114"/>
      <c r="D2" s="114"/>
      <c r="E2" s="114"/>
      <c r="F2" s="106"/>
    </row>
    <row r="3" spans="1:7" x14ac:dyDescent="0.3">
      <c r="A3" s="1"/>
    </row>
    <row r="4" spans="1:7" x14ac:dyDescent="0.3">
      <c r="A4" s="115" t="s">
        <v>28</v>
      </c>
      <c r="B4" s="115"/>
      <c r="C4" s="115"/>
      <c r="D4" s="115"/>
      <c r="E4" s="115"/>
      <c r="F4" s="71"/>
    </row>
    <row r="5" spans="1:7" ht="15.75" customHeight="1" x14ac:dyDescent="0.3">
      <c r="A5" s="116" t="s">
        <v>16</v>
      </c>
      <c r="B5" s="116"/>
      <c r="C5" s="116"/>
      <c r="D5" s="116"/>
      <c r="E5" s="116"/>
      <c r="F5" s="7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ht="20.25" customHeight="1" x14ac:dyDescent="0.3">
      <c r="A9" s="117" t="s">
        <v>27</v>
      </c>
      <c r="B9" s="118" t="s">
        <v>18</v>
      </c>
      <c r="C9" s="119" t="s">
        <v>72</v>
      </c>
      <c r="D9" s="119"/>
      <c r="E9" s="119"/>
      <c r="F9" s="73"/>
    </row>
    <row r="10" spans="1:7" ht="40.5" x14ac:dyDescent="0.3">
      <c r="A10" s="117"/>
      <c r="B10" s="118"/>
      <c r="C10" s="35" t="s">
        <v>19</v>
      </c>
      <c r="D10" s="35" t="s">
        <v>20</v>
      </c>
      <c r="E10" s="107" t="s">
        <v>14</v>
      </c>
      <c r="F10" s="35" t="s">
        <v>19</v>
      </c>
    </row>
    <row r="11" spans="1:7" x14ac:dyDescent="0.3">
      <c r="A11" s="5" t="s">
        <v>21</v>
      </c>
      <c r="B11" s="6" t="s">
        <v>10</v>
      </c>
      <c r="C11" s="50">
        <v>1659</v>
      </c>
      <c r="D11" s="50">
        <v>1659</v>
      </c>
      <c r="E11" s="50">
        <v>1659</v>
      </c>
      <c r="F11" s="50">
        <v>1659</v>
      </c>
    </row>
    <row r="12" spans="1:7" ht="25.5" x14ac:dyDescent="0.3">
      <c r="A12" s="9" t="s">
        <v>24</v>
      </c>
      <c r="B12" s="6" t="s">
        <v>2</v>
      </c>
      <c r="C12" s="17">
        <v>2047.2527679987945</v>
      </c>
      <c r="D12" s="17">
        <v>501.84619380801684</v>
      </c>
      <c r="E12" s="17">
        <v>501.84619380801684</v>
      </c>
      <c r="F12" s="17">
        <v>2043.3074141048824</v>
      </c>
    </row>
    <row r="13" spans="1:7" ht="25.5" x14ac:dyDescent="0.3">
      <c r="A13" s="5" t="s">
        <v>11</v>
      </c>
      <c r="B13" s="6" t="s">
        <v>2</v>
      </c>
      <c r="C13" s="59">
        <v>3396392.3421100001</v>
      </c>
      <c r="D13" s="59">
        <v>832562.8355274999</v>
      </c>
      <c r="E13" s="59">
        <v>832562.8355274999</v>
      </c>
      <c r="F13" s="59">
        <v>3389847</v>
      </c>
      <c r="G13" s="75">
        <v>-0.11852000001817942</v>
      </c>
    </row>
    <row r="14" spans="1:7" x14ac:dyDescent="0.3">
      <c r="A14" s="7" t="s">
        <v>0</v>
      </c>
      <c r="B14" s="8"/>
      <c r="C14" s="37">
        <v>0</v>
      </c>
      <c r="D14" s="37">
        <v>0</v>
      </c>
      <c r="E14" s="37">
        <v>0</v>
      </c>
      <c r="F14" s="37">
        <v>0</v>
      </c>
    </row>
    <row r="15" spans="1:7" ht="25.5" x14ac:dyDescent="0.3">
      <c r="A15" s="5" t="s">
        <v>12</v>
      </c>
      <c r="B15" s="6" t="s">
        <v>2</v>
      </c>
      <c r="C15" s="59">
        <v>2755081.6</v>
      </c>
      <c r="D15" s="79">
        <v>688770.40000000014</v>
      </c>
      <c r="E15" s="79">
        <v>688770.40000000014</v>
      </c>
      <c r="F15" s="79">
        <v>2755188</v>
      </c>
      <c r="G15" s="75">
        <v>-0.39999999990686774</v>
      </c>
    </row>
    <row r="16" spans="1:7" x14ac:dyDescent="0.3">
      <c r="A16" s="7" t="s">
        <v>1</v>
      </c>
      <c r="B16" s="8"/>
      <c r="C16" s="37">
        <v>0</v>
      </c>
      <c r="D16" s="37">
        <v>0</v>
      </c>
      <c r="E16" s="37">
        <v>0</v>
      </c>
      <c r="F16" s="37">
        <v>0</v>
      </c>
      <c r="G16" s="75">
        <v>0</v>
      </c>
    </row>
    <row r="17" spans="1:7" ht="25.5" x14ac:dyDescent="0.3">
      <c r="A17" s="5" t="s">
        <v>13</v>
      </c>
      <c r="B17" s="52" t="s">
        <v>2</v>
      </c>
      <c r="C17" s="46">
        <v>266999.60000000009</v>
      </c>
      <c r="D17" s="46">
        <v>72249.900000000023</v>
      </c>
      <c r="E17" s="46">
        <v>72249.900000000023</v>
      </c>
      <c r="F17" s="46">
        <v>0</v>
      </c>
      <c r="G17" s="75"/>
    </row>
    <row r="18" spans="1:7" x14ac:dyDescent="0.3">
      <c r="A18" s="9" t="s">
        <v>4</v>
      </c>
      <c r="B18" s="10" t="s">
        <v>3</v>
      </c>
      <c r="C18" s="78">
        <v>94.5</v>
      </c>
      <c r="D18" s="78">
        <v>94.5</v>
      </c>
      <c r="E18" s="78">
        <v>94.5</v>
      </c>
      <c r="F18" s="78" t="e">
        <v>#VALUE!</v>
      </c>
      <c r="G18" s="75"/>
    </row>
    <row r="19" spans="1:7" ht="21.95" customHeight="1" x14ac:dyDescent="0.3">
      <c r="A19" s="9" t="s">
        <v>25</v>
      </c>
      <c r="B19" s="6" t="s">
        <v>26</v>
      </c>
      <c r="C19" s="33">
        <v>235449.3827160495</v>
      </c>
      <c r="D19" s="33">
        <v>235449.3827160495</v>
      </c>
      <c r="E19" s="33">
        <v>235449.3827160495</v>
      </c>
      <c r="F19" s="33" t="e">
        <v>#VALUE!</v>
      </c>
      <c r="G19" s="75"/>
    </row>
    <row r="20" spans="1:7" ht="25.5" x14ac:dyDescent="0.3">
      <c r="A20" s="5" t="s">
        <v>22</v>
      </c>
      <c r="B20" s="52" t="s">
        <v>2</v>
      </c>
      <c r="C20" s="46">
        <v>1879798.4</v>
      </c>
      <c r="D20" s="46">
        <v>469949.6</v>
      </c>
      <c r="E20" s="46">
        <v>469949.6</v>
      </c>
      <c r="F20" s="46">
        <v>0</v>
      </c>
      <c r="G20" s="75"/>
    </row>
    <row r="21" spans="1:7" x14ac:dyDescent="0.3">
      <c r="A21" s="9" t="s">
        <v>4</v>
      </c>
      <c r="B21" s="10" t="s">
        <v>3</v>
      </c>
      <c r="C21" s="78">
        <v>440.23000000000008</v>
      </c>
      <c r="D21" s="78">
        <v>440.23000000000008</v>
      </c>
      <c r="E21" s="78">
        <v>440.23000000000008</v>
      </c>
      <c r="F21" s="78">
        <v>0</v>
      </c>
      <c r="G21" s="75"/>
    </row>
    <row r="22" spans="1:7" ht="21.95" customHeight="1" x14ac:dyDescent="0.3">
      <c r="A22" s="9" t="s">
        <v>25</v>
      </c>
      <c r="B22" s="6" t="s">
        <v>26</v>
      </c>
      <c r="C22" s="33">
        <v>355836.41884166602</v>
      </c>
      <c r="D22" s="33">
        <v>355836.41884166602</v>
      </c>
      <c r="E22" s="33">
        <v>355836.41884166602</v>
      </c>
      <c r="F22" s="33" t="e">
        <v>#DIV/0!</v>
      </c>
      <c r="G22" s="75"/>
    </row>
    <row r="23" spans="1:7" ht="57" x14ac:dyDescent="0.3">
      <c r="A23" s="11" t="s">
        <v>36</v>
      </c>
      <c r="B23" s="52" t="s">
        <v>2</v>
      </c>
      <c r="C23" s="46">
        <v>243454.40000000002</v>
      </c>
      <c r="D23" s="46">
        <v>60863.600000000006</v>
      </c>
      <c r="E23" s="46">
        <v>59393.206250000003</v>
      </c>
      <c r="F23" s="46">
        <v>0</v>
      </c>
      <c r="G23" s="75"/>
    </row>
    <row r="24" spans="1:7" x14ac:dyDescent="0.3">
      <c r="A24" s="9" t="s">
        <v>4</v>
      </c>
      <c r="B24" s="10" t="s">
        <v>3</v>
      </c>
      <c r="C24" s="77">
        <v>102</v>
      </c>
      <c r="D24" s="77">
        <v>102</v>
      </c>
      <c r="E24" s="77">
        <v>102</v>
      </c>
      <c r="F24" s="77">
        <v>0</v>
      </c>
      <c r="G24" s="75"/>
    </row>
    <row r="25" spans="1:7" ht="21.95" customHeight="1" x14ac:dyDescent="0.3">
      <c r="A25" s="9" t="s">
        <v>25</v>
      </c>
      <c r="B25" s="6" t="s">
        <v>26</v>
      </c>
      <c r="C25" s="33">
        <v>198900.65359477125</v>
      </c>
      <c r="D25" s="33">
        <v>198900.65359477125</v>
      </c>
      <c r="E25" s="33">
        <v>198900.65359477125</v>
      </c>
      <c r="F25" s="33" t="e">
        <v>#DIV/0!</v>
      </c>
      <c r="G25" s="75"/>
    </row>
    <row r="26" spans="1:7" ht="25.5" x14ac:dyDescent="0.3">
      <c r="A26" s="5" t="s">
        <v>23</v>
      </c>
      <c r="B26" s="52" t="s">
        <v>2</v>
      </c>
      <c r="C26" s="46">
        <v>364829.2</v>
      </c>
      <c r="D26" s="46">
        <v>91207.3</v>
      </c>
      <c r="E26" s="46">
        <v>88856.237500000003</v>
      </c>
      <c r="F26" s="46">
        <v>0</v>
      </c>
      <c r="G26" s="75"/>
    </row>
    <row r="27" spans="1:7" x14ac:dyDescent="0.3">
      <c r="A27" s="9" t="s">
        <v>4</v>
      </c>
      <c r="B27" s="10" t="s">
        <v>3</v>
      </c>
      <c r="C27" s="77">
        <v>351.75</v>
      </c>
      <c r="D27" s="77">
        <v>351.75</v>
      </c>
      <c r="E27" s="77">
        <v>351.75</v>
      </c>
      <c r="F27" s="77">
        <v>0</v>
      </c>
      <c r="G27" s="75"/>
    </row>
    <row r="28" spans="1:7" ht="21.95" customHeight="1" x14ac:dyDescent="0.3">
      <c r="A28" s="9" t="s">
        <v>25</v>
      </c>
      <c r="B28" s="6" t="s">
        <v>26</v>
      </c>
      <c r="C28" s="33">
        <v>86431.935560293772</v>
      </c>
      <c r="D28" s="33">
        <v>86431.935560293772</v>
      </c>
      <c r="E28" s="33">
        <v>86431.935560293772</v>
      </c>
      <c r="F28" s="33" t="e">
        <v>#DIV/0!</v>
      </c>
      <c r="G28" s="75"/>
    </row>
    <row r="29" spans="1:7" ht="25.5" x14ac:dyDescent="0.3">
      <c r="A29" s="5" t="s">
        <v>5</v>
      </c>
      <c r="B29" s="6" t="s">
        <v>2</v>
      </c>
      <c r="C29" s="59">
        <v>317936.41663999995</v>
      </c>
      <c r="D29" s="76">
        <v>79484.104160000003</v>
      </c>
      <c r="E29" s="76">
        <v>79484.104160000003</v>
      </c>
      <c r="F29" s="76">
        <v>310676</v>
      </c>
      <c r="G29" s="75">
        <v>-1.8520000012358651E-2</v>
      </c>
    </row>
    <row r="30" spans="1:7" ht="52.5" x14ac:dyDescent="0.3">
      <c r="A30" s="11" t="s">
        <v>6</v>
      </c>
      <c r="B30" s="6" t="s">
        <v>2</v>
      </c>
      <c r="C30" s="59">
        <v>44697</v>
      </c>
      <c r="D30" s="79">
        <v>11174.25</v>
      </c>
      <c r="E30" s="79">
        <v>11174.25</v>
      </c>
      <c r="F30" s="79">
        <v>44701</v>
      </c>
      <c r="G30" s="75">
        <v>0</v>
      </c>
    </row>
    <row r="31" spans="1:7" ht="40.5" x14ac:dyDescent="0.3">
      <c r="A31" s="11" t="s">
        <v>7</v>
      </c>
      <c r="B31" s="6" t="s">
        <v>2</v>
      </c>
      <c r="C31" s="59">
        <v>53379</v>
      </c>
      <c r="D31" s="46">
        <v>13096.25</v>
      </c>
      <c r="E31" s="46">
        <v>13096.25</v>
      </c>
      <c r="F31" s="46">
        <v>53379</v>
      </c>
      <c r="G31" s="75">
        <v>0</v>
      </c>
    </row>
    <row r="32" spans="1:7" ht="52.5" x14ac:dyDescent="0.3">
      <c r="A32" s="11" t="s">
        <v>8</v>
      </c>
      <c r="B32" s="6" t="s">
        <v>2</v>
      </c>
      <c r="C32" s="59">
        <v>0</v>
      </c>
      <c r="D32" s="63">
        <v>0</v>
      </c>
      <c r="E32" s="63">
        <v>0</v>
      </c>
      <c r="F32" s="74"/>
      <c r="G32" s="75">
        <v>0</v>
      </c>
    </row>
    <row r="33" spans="1:7" ht="54" customHeight="1" x14ac:dyDescent="0.3">
      <c r="A33" s="11" t="s">
        <v>9</v>
      </c>
      <c r="B33" s="6" t="s">
        <v>2</v>
      </c>
      <c r="C33" s="76">
        <v>225274</v>
      </c>
      <c r="D33" s="76">
        <v>40031.75</v>
      </c>
      <c r="E33" s="76">
        <v>40031.75</v>
      </c>
      <c r="F33" s="76">
        <v>225903</v>
      </c>
      <c r="G33" s="75">
        <v>0.30000000000291038</v>
      </c>
    </row>
    <row r="34" spans="1:7" x14ac:dyDescent="0.3">
      <c r="C34" s="34">
        <v>2720555.88148</v>
      </c>
      <c r="D34" s="34">
        <v>780500.11291999999</v>
      </c>
      <c r="E34" s="34">
        <v>779063.86291999999</v>
      </c>
      <c r="F34" s="34">
        <v>2720556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9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45.75" customHeight="1" x14ac:dyDescent="0.3">
      <c r="A4" s="120" t="s">
        <v>50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14" t="s">
        <v>19</v>
      </c>
      <c r="D10" s="14" t="s">
        <v>20</v>
      </c>
      <c r="E10" s="13" t="s">
        <v>14</v>
      </c>
    </row>
    <row r="11" spans="1:7" x14ac:dyDescent="0.3">
      <c r="A11" s="5" t="s">
        <v>21</v>
      </c>
      <c r="B11" s="6" t="s">
        <v>10</v>
      </c>
      <c r="C11" s="50">
        <v>37</v>
      </c>
      <c r="D11" s="50">
        <f>C11</f>
        <v>37</v>
      </c>
      <c r="E11" s="50">
        <f>D11</f>
        <v>37</v>
      </c>
    </row>
    <row r="12" spans="1:7" ht="25.5" x14ac:dyDescent="0.3">
      <c r="A12" s="9" t="s">
        <v>24</v>
      </c>
      <c r="B12" s="6" t="s">
        <v>2</v>
      </c>
      <c r="C12" s="15">
        <f>(C13-C32)/C11</f>
        <v>3421.0419729729724</v>
      </c>
      <c r="D12" s="15">
        <f t="shared" ref="D12:E12" si="0">(D13-D32)/D11</f>
        <v>855.2604932432431</v>
      </c>
      <c r="E12" s="15">
        <f t="shared" si="0"/>
        <v>855.2604932432431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126578.55299999999</v>
      </c>
      <c r="D13" s="47">
        <f t="shared" ref="D13:E13" si="1">D15+D29+D30+D33+D31+D32</f>
        <v>31644.638249999996</v>
      </c>
      <c r="E13" s="47">
        <f t="shared" si="1"/>
        <v>31644.638249999996</v>
      </c>
    </row>
    <row r="14" spans="1:7" x14ac:dyDescent="0.3">
      <c r="A14" s="7" t="s">
        <v>0</v>
      </c>
      <c r="B14" s="8"/>
      <c r="C14" s="15"/>
      <c r="D14" s="20">
        <f t="shared" ref="D14:E33" si="2">C14</f>
        <v>0</v>
      </c>
      <c r="E14" s="20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7">
        <f>C17+C20+C23+C26</f>
        <v>93711.4</v>
      </c>
      <c r="D15" s="87">
        <f t="shared" ref="D15:E15" si="3">D17+D20+D23+D26</f>
        <v>23427.85</v>
      </c>
      <c r="E15" s="87">
        <f t="shared" si="3"/>
        <v>23427.85</v>
      </c>
    </row>
    <row r="16" spans="1:7" x14ac:dyDescent="0.3">
      <c r="A16" s="7" t="s">
        <v>1</v>
      </c>
      <c r="B16" s="8"/>
      <c r="C16" s="15"/>
      <c r="D16" s="20">
        <f t="shared" si="2"/>
        <v>0</v>
      </c>
      <c r="E16" s="20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8">
        <v>10291.1</v>
      </c>
      <c r="D17" s="57">
        <f>C17/4</f>
        <v>2572.7750000000001</v>
      </c>
      <c r="E17" s="57">
        <f t="shared" si="2"/>
        <v>2572.7750000000001</v>
      </c>
    </row>
    <row r="18" spans="1:6" s="21" customFormat="1" x14ac:dyDescent="0.3">
      <c r="A18" s="25" t="s">
        <v>4</v>
      </c>
      <c r="B18" s="26" t="s">
        <v>3</v>
      </c>
      <c r="C18" s="51">
        <v>3.5</v>
      </c>
      <c r="D18" s="70">
        <f t="shared" si="2"/>
        <v>3.5</v>
      </c>
      <c r="E18" s="70">
        <f t="shared" si="2"/>
        <v>3.5</v>
      </c>
      <c r="F18" s="86">
        <f>C18+C21+C24+C27</f>
        <v>32.090000000000003</v>
      </c>
    </row>
    <row r="19" spans="1:6" s="21" customFormat="1" ht="21.95" customHeight="1" x14ac:dyDescent="0.3">
      <c r="A19" s="25" t="s">
        <v>25</v>
      </c>
      <c r="B19" s="19" t="s">
        <v>26</v>
      </c>
      <c r="C19" s="29">
        <f>C17/12/C18*1000</f>
        <v>245026.1904761905</v>
      </c>
      <c r="D19" s="20">
        <f t="shared" si="2"/>
        <v>245026.1904761905</v>
      </c>
      <c r="E19" s="20">
        <f t="shared" si="2"/>
        <v>245026.1904761905</v>
      </c>
    </row>
    <row r="20" spans="1:6" s="21" customFormat="1" ht="25.5" x14ac:dyDescent="0.3">
      <c r="A20" s="18" t="s">
        <v>30</v>
      </c>
      <c r="B20" s="53" t="s">
        <v>2</v>
      </c>
      <c r="C20" s="58">
        <v>51533</v>
      </c>
      <c r="D20" s="55">
        <f>C20/4</f>
        <v>12883.25</v>
      </c>
      <c r="E20" s="55">
        <f t="shared" si="2"/>
        <v>12883.25</v>
      </c>
    </row>
    <row r="21" spans="1:6" x14ac:dyDescent="0.3">
      <c r="A21" s="9" t="s">
        <v>4</v>
      </c>
      <c r="B21" s="10" t="s">
        <v>3</v>
      </c>
      <c r="C21" s="30">
        <v>10.59</v>
      </c>
      <c r="D21" s="20">
        <f t="shared" si="2"/>
        <v>10.59</v>
      </c>
      <c r="E21" s="20">
        <f t="shared" si="2"/>
        <v>10.59</v>
      </c>
    </row>
    <row r="22" spans="1:6" ht="21.95" customHeight="1" x14ac:dyDescent="0.3">
      <c r="A22" s="9" t="s">
        <v>25</v>
      </c>
      <c r="B22" s="6" t="s">
        <v>26</v>
      </c>
      <c r="C22" s="29">
        <f>C20/12/C21*1000</f>
        <v>405516.21026125283</v>
      </c>
      <c r="D22" s="20">
        <f t="shared" si="2"/>
        <v>405516.21026125283</v>
      </c>
      <c r="E22" s="20">
        <f t="shared" si="2"/>
        <v>405516.21026125283</v>
      </c>
    </row>
    <row r="23" spans="1:6" ht="39" x14ac:dyDescent="0.3">
      <c r="A23" s="11" t="s">
        <v>36</v>
      </c>
      <c r="B23" s="52" t="s">
        <v>2</v>
      </c>
      <c r="C23" s="58">
        <v>11369.6</v>
      </c>
      <c r="D23" s="55">
        <f>C23/4</f>
        <v>2842.4</v>
      </c>
      <c r="E23" s="68">
        <f t="shared" si="2"/>
        <v>2842.4</v>
      </c>
    </row>
    <row r="24" spans="1:6" x14ac:dyDescent="0.3">
      <c r="A24" s="9" t="s">
        <v>4</v>
      </c>
      <c r="B24" s="10" t="s">
        <v>3</v>
      </c>
      <c r="C24" s="51">
        <v>4</v>
      </c>
      <c r="D24" s="70">
        <f t="shared" si="2"/>
        <v>4</v>
      </c>
      <c r="E24" s="70">
        <f t="shared" si="2"/>
        <v>4</v>
      </c>
    </row>
    <row r="25" spans="1:6" ht="21.95" customHeight="1" x14ac:dyDescent="0.3">
      <c r="A25" s="9" t="s">
        <v>25</v>
      </c>
      <c r="B25" s="6" t="s">
        <v>26</v>
      </c>
      <c r="C25" s="29">
        <f>C23/C24/12*1000</f>
        <v>236866.66666666669</v>
      </c>
      <c r="D25" s="20">
        <f t="shared" si="2"/>
        <v>236866.66666666669</v>
      </c>
      <c r="E25" s="20">
        <f t="shared" si="2"/>
        <v>236866.66666666669</v>
      </c>
    </row>
    <row r="26" spans="1:6" ht="25.5" x14ac:dyDescent="0.3">
      <c r="A26" s="5" t="s">
        <v>23</v>
      </c>
      <c r="B26" s="52" t="s">
        <v>2</v>
      </c>
      <c r="C26" s="58">
        <v>20517.7</v>
      </c>
      <c r="D26" s="57">
        <f>C26/4</f>
        <v>5129.4250000000002</v>
      </c>
      <c r="E26" s="57">
        <f t="shared" si="2"/>
        <v>5129.4250000000002</v>
      </c>
    </row>
    <row r="27" spans="1:6" x14ac:dyDescent="0.3">
      <c r="A27" s="9" t="s">
        <v>4</v>
      </c>
      <c r="B27" s="10" t="s">
        <v>3</v>
      </c>
      <c r="C27" s="30">
        <v>14</v>
      </c>
      <c r="D27" s="20">
        <f t="shared" si="2"/>
        <v>14</v>
      </c>
      <c r="E27" s="20">
        <f t="shared" si="2"/>
        <v>14</v>
      </c>
    </row>
    <row r="28" spans="1:6" ht="21.95" customHeight="1" x14ac:dyDescent="0.3">
      <c r="A28" s="9" t="s">
        <v>25</v>
      </c>
      <c r="B28" s="6" t="s">
        <v>26</v>
      </c>
      <c r="C28" s="29">
        <f>C26/12/C27*1000</f>
        <v>122129.16666666667</v>
      </c>
      <c r="D28" s="20">
        <f t="shared" si="2"/>
        <v>122129.16666666667</v>
      </c>
      <c r="E28" s="20">
        <f t="shared" si="2"/>
        <v>122129.16666666667</v>
      </c>
    </row>
    <row r="29" spans="1:6" ht="25.5" x14ac:dyDescent="0.3">
      <c r="A29" s="5" t="s">
        <v>5</v>
      </c>
      <c r="B29" s="6" t="s">
        <v>2</v>
      </c>
      <c r="C29" s="122">
        <f>C15*14.5%</f>
        <v>13588.152999999998</v>
      </c>
      <c r="D29" s="122">
        <f t="shared" ref="D29:E29" si="4">D15*14.5%</f>
        <v>3397.0382499999996</v>
      </c>
      <c r="E29" s="122">
        <f t="shared" si="4"/>
        <v>3397.0382499999996</v>
      </c>
    </row>
    <row r="30" spans="1:6" ht="36.75" x14ac:dyDescent="0.3">
      <c r="A30" s="11" t="s">
        <v>6</v>
      </c>
      <c r="B30" s="6" t="s">
        <v>2</v>
      </c>
      <c r="C30" s="56">
        <v>6601</v>
      </c>
      <c r="D30" s="57">
        <f>C30/4</f>
        <v>1650.25</v>
      </c>
      <c r="E30" s="57">
        <f t="shared" si="2"/>
        <v>1650.25</v>
      </c>
    </row>
    <row r="31" spans="1:6" ht="25.5" x14ac:dyDescent="0.3">
      <c r="A31" s="11" t="s">
        <v>7</v>
      </c>
      <c r="B31" s="6" t="s">
        <v>2</v>
      </c>
      <c r="C31" s="15">
        <v>6770</v>
      </c>
      <c r="D31" s="57">
        <f>C31/4</f>
        <v>1692.5</v>
      </c>
      <c r="E31" s="20">
        <f t="shared" si="2"/>
        <v>1692.5</v>
      </c>
    </row>
    <row r="32" spans="1:6" ht="36.75" x14ac:dyDescent="0.3">
      <c r="A32" s="11" t="s">
        <v>8</v>
      </c>
      <c r="B32" s="6" t="s">
        <v>2</v>
      </c>
      <c r="C32" s="56"/>
      <c r="D32" s="57"/>
      <c r="E32" s="57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56">
        <v>5908</v>
      </c>
      <c r="D33" s="57">
        <f>C33/4</f>
        <v>1477</v>
      </c>
      <c r="E33" s="57">
        <f t="shared" si="2"/>
        <v>1477</v>
      </c>
    </row>
    <row r="34" spans="1:5" x14ac:dyDescent="0.3">
      <c r="C34" s="16">
        <f>C33+C32+C31+C30+C29+C15</f>
        <v>126578.55299999999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6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50.25" customHeight="1" x14ac:dyDescent="0.3">
      <c r="A4" s="120" t="s">
        <v>49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40</v>
      </c>
      <c r="D11" s="50">
        <f>C11</f>
        <v>40</v>
      </c>
      <c r="E11" s="50">
        <f>D11</f>
        <v>40</v>
      </c>
    </row>
    <row r="12" spans="1:7" ht="25.5" x14ac:dyDescent="0.3">
      <c r="A12" s="9" t="s">
        <v>24</v>
      </c>
      <c r="B12" s="6" t="s">
        <v>2</v>
      </c>
      <c r="C12" s="17">
        <f>(C13-C32)/C11</f>
        <v>4007.6283874999999</v>
      </c>
      <c r="D12" s="17">
        <f t="shared" ref="D12:E12" si="0">(D13-D32)/D11</f>
        <v>988.16959687500002</v>
      </c>
      <c r="E12" s="17">
        <f t="shared" si="0"/>
        <v>988.16959687500002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160305.1355</v>
      </c>
      <c r="D13" s="47">
        <f t="shared" ref="D13:E13" si="1">D15+D29+D30+D33+D31+D32</f>
        <v>39526.783875000001</v>
      </c>
      <c r="E13" s="47">
        <f t="shared" si="1"/>
        <v>39526.783875000001</v>
      </c>
    </row>
    <row r="14" spans="1:7" x14ac:dyDescent="0.3">
      <c r="A14" s="7" t="s">
        <v>0</v>
      </c>
      <c r="B14" s="8"/>
      <c r="C14" s="17"/>
      <c r="D14" s="33">
        <f t="shared" ref="D14:E33" si="2">C14</f>
        <v>0</v>
      </c>
      <c r="E14" s="33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129649.9</v>
      </c>
      <c r="D15" s="84">
        <f t="shared" ref="D15:E15" si="3">D17+D20+D23+D26</f>
        <v>32412.474999999999</v>
      </c>
      <c r="E15" s="84">
        <f t="shared" si="3"/>
        <v>32412.474999999999</v>
      </c>
    </row>
    <row r="16" spans="1:7" x14ac:dyDescent="0.3">
      <c r="A16" s="7" t="s">
        <v>1</v>
      </c>
      <c r="B16" s="8"/>
      <c r="C16" s="17"/>
      <c r="D16" s="33">
        <f t="shared" si="2"/>
        <v>0</v>
      </c>
      <c r="E16" s="33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4">
        <v>13952.9</v>
      </c>
      <c r="D17" s="55">
        <f>C17/4</f>
        <v>3488.2249999999999</v>
      </c>
      <c r="E17" s="55">
        <f t="shared" si="2"/>
        <v>3488.2249999999999</v>
      </c>
    </row>
    <row r="18" spans="1:6" s="21" customFormat="1" x14ac:dyDescent="0.3">
      <c r="A18" s="25" t="s">
        <v>4</v>
      </c>
      <c r="B18" s="26" t="s">
        <v>3</v>
      </c>
      <c r="C18" s="43">
        <v>4</v>
      </c>
      <c r="D18" s="33">
        <f t="shared" si="2"/>
        <v>4</v>
      </c>
      <c r="E18" s="33">
        <f t="shared" si="2"/>
        <v>4</v>
      </c>
      <c r="F18" s="86">
        <f>C18+C21+C24+C27</f>
        <v>40.72</v>
      </c>
    </row>
    <row r="19" spans="1:6" s="21" customFormat="1" ht="21.95" customHeight="1" x14ac:dyDescent="0.3">
      <c r="A19" s="25" t="s">
        <v>25</v>
      </c>
      <c r="B19" s="19" t="s">
        <v>26</v>
      </c>
      <c r="C19" s="42">
        <f>C17/C18/12*1000+200</f>
        <v>290885.41666666663</v>
      </c>
      <c r="D19" s="33">
        <f t="shared" si="2"/>
        <v>290885.41666666663</v>
      </c>
      <c r="E19" s="33">
        <f t="shared" si="2"/>
        <v>290885.41666666663</v>
      </c>
    </row>
    <row r="20" spans="1:6" s="21" customFormat="1" ht="25.5" x14ac:dyDescent="0.3">
      <c r="A20" s="18" t="s">
        <v>30</v>
      </c>
      <c r="B20" s="53" t="s">
        <v>2</v>
      </c>
      <c r="C20" s="54">
        <v>78428.2</v>
      </c>
      <c r="D20" s="55">
        <f>C20/4</f>
        <v>19607.05</v>
      </c>
      <c r="E20" s="55">
        <f t="shared" si="2"/>
        <v>19607.05</v>
      </c>
    </row>
    <row r="21" spans="1:6" s="21" customFormat="1" x14ac:dyDescent="0.3">
      <c r="A21" s="25" t="s">
        <v>4</v>
      </c>
      <c r="B21" s="26" t="s">
        <v>3</v>
      </c>
      <c r="C21" s="51">
        <v>16.22</v>
      </c>
      <c r="D21" s="33">
        <f t="shared" si="2"/>
        <v>16.22</v>
      </c>
      <c r="E21" s="33">
        <f t="shared" si="2"/>
        <v>16.22</v>
      </c>
    </row>
    <row r="22" spans="1:6" s="21" customFormat="1" ht="21.95" customHeight="1" x14ac:dyDescent="0.3">
      <c r="A22" s="25" t="s">
        <v>25</v>
      </c>
      <c r="B22" s="19" t="s">
        <v>26</v>
      </c>
      <c r="C22" s="42">
        <f>C20/12/C21*1000</f>
        <v>402939.78627209208</v>
      </c>
      <c r="D22" s="33">
        <f t="shared" si="2"/>
        <v>402939.78627209208</v>
      </c>
      <c r="E22" s="33">
        <f t="shared" si="2"/>
        <v>402939.78627209208</v>
      </c>
    </row>
    <row r="23" spans="1:6" ht="39" x14ac:dyDescent="0.3">
      <c r="A23" s="11" t="s">
        <v>36</v>
      </c>
      <c r="B23" s="52" t="s">
        <v>2</v>
      </c>
      <c r="C23" s="54">
        <v>14087.3</v>
      </c>
      <c r="D23" s="55">
        <f>C23/4</f>
        <v>3521.8249999999998</v>
      </c>
      <c r="E23" s="55">
        <f t="shared" si="2"/>
        <v>3521.8249999999998</v>
      </c>
    </row>
    <row r="24" spans="1:6" x14ac:dyDescent="0.3">
      <c r="A24" s="9" t="s">
        <v>4</v>
      </c>
      <c r="B24" s="10" t="s">
        <v>3</v>
      </c>
      <c r="C24" s="43">
        <v>4.5</v>
      </c>
      <c r="D24" s="33">
        <f t="shared" si="2"/>
        <v>4.5</v>
      </c>
      <c r="E24" s="33">
        <f t="shared" si="2"/>
        <v>4.5</v>
      </c>
    </row>
    <row r="25" spans="1:6" ht="21.95" customHeight="1" x14ac:dyDescent="0.3">
      <c r="A25" s="9" t="s">
        <v>25</v>
      </c>
      <c r="B25" s="6" t="s">
        <v>26</v>
      </c>
      <c r="C25" s="42">
        <f>C23/C24/12*1000</f>
        <v>260875.9259259259</v>
      </c>
      <c r="D25" s="33">
        <f t="shared" si="2"/>
        <v>260875.9259259259</v>
      </c>
      <c r="E25" s="33">
        <f t="shared" si="2"/>
        <v>260875.9259259259</v>
      </c>
    </row>
    <row r="26" spans="1:6" ht="25.5" x14ac:dyDescent="0.3">
      <c r="A26" s="5" t="s">
        <v>23</v>
      </c>
      <c r="B26" s="52" t="s">
        <v>2</v>
      </c>
      <c r="C26" s="54">
        <v>23181.5</v>
      </c>
      <c r="D26" s="55">
        <f>C26/4</f>
        <v>5795.375</v>
      </c>
      <c r="E26" s="55">
        <f t="shared" si="2"/>
        <v>5795.375</v>
      </c>
    </row>
    <row r="27" spans="1:6" x14ac:dyDescent="0.3">
      <c r="A27" s="9" t="s">
        <v>4</v>
      </c>
      <c r="B27" s="10" t="s">
        <v>3</v>
      </c>
      <c r="C27" s="43">
        <v>16</v>
      </c>
      <c r="D27" s="33">
        <f t="shared" si="2"/>
        <v>16</v>
      </c>
      <c r="E27" s="33">
        <f t="shared" si="2"/>
        <v>16</v>
      </c>
    </row>
    <row r="28" spans="1:6" ht="21.95" customHeight="1" x14ac:dyDescent="0.3">
      <c r="A28" s="9" t="s">
        <v>25</v>
      </c>
      <c r="B28" s="6" t="s">
        <v>26</v>
      </c>
      <c r="C28" s="42">
        <f>C26/12/C27*1000</f>
        <v>120736.97916666667</v>
      </c>
      <c r="D28" s="33">
        <f t="shared" si="2"/>
        <v>120736.97916666667</v>
      </c>
      <c r="E28" s="33">
        <f t="shared" si="2"/>
        <v>120736.97916666667</v>
      </c>
    </row>
    <row r="29" spans="1:6" ht="25.5" x14ac:dyDescent="0.3">
      <c r="A29" s="5" t="s">
        <v>5</v>
      </c>
      <c r="B29" s="6" t="s">
        <v>2</v>
      </c>
      <c r="C29" s="122">
        <f>C15*14.5%</f>
        <v>18799.235499999999</v>
      </c>
      <c r="D29" s="122">
        <f t="shared" ref="D29:E29" si="4">D15*14.5%</f>
        <v>4699.8088749999997</v>
      </c>
      <c r="E29" s="122">
        <f t="shared" si="4"/>
        <v>4699.8088749999997</v>
      </c>
    </row>
    <row r="30" spans="1:6" ht="36.75" x14ac:dyDescent="0.3">
      <c r="A30" s="11" t="s">
        <v>6</v>
      </c>
      <c r="B30" s="6" t="s">
        <v>2</v>
      </c>
      <c r="C30" s="47">
        <v>5598</v>
      </c>
      <c r="D30" s="55">
        <f>C30/4</f>
        <v>1399.5</v>
      </c>
      <c r="E30" s="55">
        <f t="shared" si="2"/>
        <v>1399.5</v>
      </c>
    </row>
    <row r="31" spans="1:6" ht="25.5" x14ac:dyDescent="0.3">
      <c r="A31" s="11" t="s">
        <v>7</v>
      </c>
      <c r="B31" s="6" t="s">
        <v>2</v>
      </c>
      <c r="C31" s="17">
        <v>500</v>
      </c>
      <c r="D31" s="55">
        <f>C31/4</f>
        <v>125</v>
      </c>
      <c r="E31" s="33">
        <f t="shared" si="2"/>
        <v>125</v>
      </c>
    </row>
    <row r="32" spans="1:6" ht="36.75" x14ac:dyDescent="0.3">
      <c r="A32" s="11" t="s">
        <v>8</v>
      </c>
      <c r="B32" s="6" t="s">
        <v>2</v>
      </c>
      <c r="C32" s="47"/>
      <c r="D32" s="55">
        <f t="shared" si="2"/>
        <v>0</v>
      </c>
      <c r="E32" s="55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7">
        <v>5758</v>
      </c>
      <c r="D33" s="55">
        <v>890</v>
      </c>
      <c r="E33" s="55">
        <f t="shared" si="2"/>
        <v>890</v>
      </c>
    </row>
    <row r="34" spans="1:5" x14ac:dyDescent="0.3">
      <c r="C34" s="16">
        <f>C33+C32+C31+C30+C29+C15</f>
        <v>160305.1355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x14ac:dyDescent="0.3">
      <c r="A4" s="115" t="s">
        <v>35</v>
      </c>
      <c r="B4" s="115"/>
      <c r="C4" s="115"/>
      <c r="D4" s="115"/>
      <c r="E4" s="115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65</v>
      </c>
      <c r="D11" s="50">
        <f>C11</f>
        <v>65</v>
      </c>
      <c r="E11" s="50">
        <f>D11</f>
        <v>65</v>
      </c>
    </row>
    <row r="12" spans="1:7" ht="25.5" x14ac:dyDescent="0.3">
      <c r="A12" s="9" t="s">
        <v>24</v>
      </c>
      <c r="B12" s="6" t="s">
        <v>2</v>
      </c>
      <c r="C12" s="17">
        <f>(C13-C32)/C11</f>
        <v>2321.3087846153844</v>
      </c>
      <c r="D12" s="17">
        <f t="shared" ref="D12:E12" si="0">(D13-D32)/D11</f>
        <v>580.3271961538461</v>
      </c>
      <c r="E12" s="17">
        <f t="shared" si="0"/>
        <v>580.3271961538461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150885.071</v>
      </c>
      <c r="D13" s="47">
        <f t="shared" ref="D13:E13" si="1">D15+D29+D30+D33+D31+D32</f>
        <v>37721.267749999999</v>
      </c>
      <c r="E13" s="47">
        <f t="shared" si="1"/>
        <v>37721.267749999999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119539.79999999999</v>
      </c>
      <c r="D15" s="84">
        <f t="shared" ref="D15:E15" si="3">D17+D20+D23+D26</f>
        <v>29884.949999999997</v>
      </c>
      <c r="E15" s="84">
        <f t="shared" si="3"/>
        <v>29884.949999999997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4">
        <v>12660.2</v>
      </c>
      <c r="D17" s="47">
        <f>C17/4</f>
        <v>3165.05</v>
      </c>
      <c r="E17" s="47">
        <f t="shared" si="2"/>
        <v>3165.05</v>
      </c>
    </row>
    <row r="18" spans="1:6" s="21" customFormat="1" x14ac:dyDescent="0.3">
      <c r="A18" s="25" t="s">
        <v>4</v>
      </c>
      <c r="B18" s="26" t="s">
        <v>3</v>
      </c>
      <c r="C18" s="43">
        <v>4.5</v>
      </c>
      <c r="D18" s="17">
        <f t="shared" si="2"/>
        <v>4.5</v>
      </c>
      <c r="E18" s="17">
        <f t="shared" si="2"/>
        <v>4.5</v>
      </c>
      <c r="F18" s="86">
        <f>C18+C21+C24+C27</f>
        <v>37.909999999999997</v>
      </c>
    </row>
    <row r="19" spans="1:6" s="21" customFormat="1" ht="21.95" customHeight="1" x14ac:dyDescent="0.3">
      <c r="A19" s="25" t="s">
        <v>25</v>
      </c>
      <c r="B19" s="19" t="s">
        <v>26</v>
      </c>
      <c r="C19" s="42">
        <f>C17/C18/12*1000+200</f>
        <v>234648.14814814815</v>
      </c>
      <c r="D19" s="17">
        <f t="shared" si="2"/>
        <v>234648.14814814815</v>
      </c>
      <c r="E19" s="17">
        <f t="shared" si="2"/>
        <v>234648.14814814815</v>
      </c>
    </row>
    <row r="20" spans="1:6" s="21" customFormat="1" ht="25.5" x14ac:dyDescent="0.3">
      <c r="A20" s="18" t="s">
        <v>30</v>
      </c>
      <c r="B20" s="53" t="s">
        <v>2</v>
      </c>
      <c r="C20" s="54">
        <v>73740</v>
      </c>
      <c r="D20" s="47">
        <f>C20/4</f>
        <v>18435</v>
      </c>
      <c r="E20" s="47">
        <f t="shared" si="2"/>
        <v>18435</v>
      </c>
    </row>
    <row r="21" spans="1:6" s="21" customFormat="1" x14ac:dyDescent="0.3">
      <c r="A21" s="25" t="s">
        <v>4</v>
      </c>
      <c r="B21" s="26" t="s">
        <v>3</v>
      </c>
      <c r="C21" s="51">
        <v>14.41</v>
      </c>
      <c r="D21" s="17">
        <f t="shared" si="2"/>
        <v>14.41</v>
      </c>
      <c r="E21" s="17">
        <f t="shared" si="2"/>
        <v>14.41</v>
      </c>
    </row>
    <row r="22" spans="1:6" ht="21.95" customHeight="1" x14ac:dyDescent="0.3">
      <c r="A22" s="9" t="s">
        <v>25</v>
      </c>
      <c r="B22" s="6" t="s">
        <v>26</v>
      </c>
      <c r="C22" s="42">
        <f>C20/12/C21*1000</f>
        <v>426439.97224149894</v>
      </c>
      <c r="D22" s="17">
        <f t="shared" si="2"/>
        <v>426439.97224149894</v>
      </c>
      <c r="E22" s="17">
        <f t="shared" si="2"/>
        <v>426439.97224149894</v>
      </c>
    </row>
    <row r="23" spans="1:6" ht="39" x14ac:dyDescent="0.3">
      <c r="A23" s="11" t="s">
        <v>36</v>
      </c>
      <c r="B23" s="52" t="s">
        <v>2</v>
      </c>
      <c r="C23" s="54">
        <v>10503.7</v>
      </c>
      <c r="D23" s="47">
        <f>C23/4</f>
        <v>2625.9250000000002</v>
      </c>
      <c r="E23" s="47">
        <f t="shared" si="2"/>
        <v>2625.9250000000002</v>
      </c>
    </row>
    <row r="24" spans="1:6" x14ac:dyDescent="0.3">
      <c r="A24" s="9" t="s">
        <v>4</v>
      </c>
      <c r="B24" s="10" t="s">
        <v>3</v>
      </c>
      <c r="C24" s="43">
        <v>3.5</v>
      </c>
      <c r="D24" s="17">
        <f t="shared" si="2"/>
        <v>3.5</v>
      </c>
      <c r="E24" s="17">
        <f t="shared" si="2"/>
        <v>3.5</v>
      </c>
    </row>
    <row r="25" spans="1:6" ht="21.95" customHeight="1" x14ac:dyDescent="0.3">
      <c r="A25" s="9" t="s">
        <v>25</v>
      </c>
      <c r="B25" s="6" t="s">
        <v>26</v>
      </c>
      <c r="C25" s="42">
        <f>C23/C24/12*1000</f>
        <v>250088.09523809524</v>
      </c>
      <c r="D25" s="17">
        <f t="shared" si="2"/>
        <v>250088.09523809524</v>
      </c>
      <c r="E25" s="17">
        <f t="shared" si="2"/>
        <v>250088.09523809524</v>
      </c>
    </row>
    <row r="26" spans="1:6" ht="25.5" x14ac:dyDescent="0.3">
      <c r="A26" s="5" t="s">
        <v>23</v>
      </c>
      <c r="B26" s="52" t="s">
        <v>2</v>
      </c>
      <c r="C26" s="54">
        <v>22635.9</v>
      </c>
      <c r="D26" s="47">
        <f>C26/4</f>
        <v>5658.9750000000004</v>
      </c>
      <c r="E26" s="47">
        <f t="shared" si="2"/>
        <v>5658.9750000000004</v>
      </c>
    </row>
    <row r="27" spans="1:6" x14ac:dyDescent="0.3">
      <c r="A27" s="9" t="s">
        <v>4</v>
      </c>
      <c r="B27" s="10" t="s">
        <v>3</v>
      </c>
      <c r="C27" s="43">
        <v>15.5</v>
      </c>
      <c r="D27" s="17">
        <f t="shared" si="2"/>
        <v>15.5</v>
      </c>
      <c r="E27" s="17">
        <f t="shared" si="2"/>
        <v>15.5</v>
      </c>
    </row>
    <row r="28" spans="1:6" ht="21.95" customHeight="1" x14ac:dyDescent="0.3">
      <c r="A28" s="9" t="s">
        <v>25</v>
      </c>
      <c r="B28" s="6" t="s">
        <v>26</v>
      </c>
      <c r="C28" s="42">
        <f>C26/12/C27*1000</f>
        <v>121698.3870967742</v>
      </c>
      <c r="D28" s="17">
        <f t="shared" si="2"/>
        <v>121698.3870967742</v>
      </c>
      <c r="E28" s="17">
        <f t="shared" si="2"/>
        <v>121698.3870967742</v>
      </c>
    </row>
    <row r="29" spans="1:6" ht="25.5" x14ac:dyDescent="0.3">
      <c r="A29" s="5" t="s">
        <v>5</v>
      </c>
      <c r="B29" s="6" t="s">
        <v>2</v>
      </c>
      <c r="C29" s="122">
        <f>C15*14.5%</f>
        <v>17333.270999999997</v>
      </c>
      <c r="D29" s="122">
        <f t="shared" ref="D29:E29" si="4">D15*14.5%</f>
        <v>4333.3177499999993</v>
      </c>
      <c r="E29" s="122">
        <f t="shared" si="4"/>
        <v>4333.3177499999993</v>
      </c>
    </row>
    <row r="30" spans="1:6" ht="36.75" x14ac:dyDescent="0.3">
      <c r="A30" s="11" t="s">
        <v>6</v>
      </c>
      <c r="B30" s="6" t="s">
        <v>2</v>
      </c>
      <c r="C30" s="47">
        <v>6537</v>
      </c>
      <c r="D30" s="47">
        <f>C30/4</f>
        <v>1634.25</v>
      </c>
      <c r="E30" s="47">
        <f t="shared" si="2"/>
        <v>1634.25</v>
      </c>
    </row>
    <row r="31" spans="1:6" ht="25.5" x14ac:dyDescent="0.3">
      <c r="A31" s="11" t="s">
        <v>7</v>
      </c>
      <c r="B31" s="6" t="s">
        <v>2</v>
      </c>
      <c r="C31" s="17">
        <v>500</v>
      </c>
      <c r="D31" s="47">
        <f>C31/4</f>
        <v>125</v>
      </c>
      <c r="E31" s="17">
        <f t="shared" si="2"/>
        <v>125</v>
      </c>
    </row>
    <row r="32" spans="1:6" ht="36.75" x14ac:dyDescent="0.3">
      <c r="A32" s="11" t="s">
        <v>8</v>
      </c>
      <c r="B32" s="6" t="s">
        <v>2</v>
      </c>
      <c r="C32" s="109"/>
      <c r="D32" s="42"/>
      <c r="E32" s="42"/>
    </row>
    <row r="33" spans="1:5" ht="38.25" customHeight="1" x14ac:dyDescent="0.3">
      <c r="A33" s="11" t="s">
        <v>9</v>
      </c>
      <c r="B33" s="6" t="s">
        <v>2</v>
      </c>
      <c r="C33" s="61">
        <v>6975</v>
      </c>
      <c r="D33" s="47">
        <f>C33/4</f>
        <v>1743.75</v>
      </c>
      <c r="E33" s="47">
        <f t="shared" si="2"/>
        <v>1743.75</v>
      </c>
    </row>
    <row r="34" spans="1:5" x14ac:dyDescent="0.3">
      <c r="C34" s="16">
        <f>C33+C32+C31+C30+C29+C15</f>
        <v>150885.071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topLeftCell="A5" workbookViewId="0">
      <selection activeCell="G15" sqref="G1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6" customWidth="1"/>
    <col min="5" max="5" width="12" style="41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66</v>
      </c>
      <c r="B2" s="114"/>
      <c r="C2" s="114"/>
      <c r="D2" s="114"/>
      <c r="E2" s="114"/>
    </row>
    <row r="3" spans="1:7" x14ac:dyDescent="0.3">
      <c r="A3" s="1"/>
    </row>
    <row r="4" spans="1:7" ht="45.75" customHeight="1" x14ac:dyDescent="0.3">
      <c r="A4" s="120" t="s">
        <v>48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67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/>
      <c r="D11" s="50"/>
      <c r="E11" s="50"/>
    </row>
    <row r="12" spans="1:7" ht="25.5" x14ac:dyDescent="0.3">
      <c r="A12" s="9" t="s">
        <v>24</v>
      </c>
      <c r="B12" s="6" t="s">
        <v>2</v>
      </c>
      <c r="C12" s="17"/>
      <c r="D12" s="17"/>
      <c r="E12" s="17"/>
    </row>
    <row r="13" spans="1:7" ht="25.5" x14ac:dyDescent="0.3">
      <c r="A13" s="5" t="s">
        <v>11</v>
      </c>
      <c r="B13" s="6" t="s">
        <v>2</v>
      </c>
      <c r="C13" s="47"/>
      <c r="D13" s="47"/>
      <c r="E13" s="47"/>
    </row>
    <row r="14" spans="1:7" x14ac:dyDescent="0.3">
      <c r="A14" s="7" t="s">
        <v>0</v>
      </c>
      <c r="B14" s="8"/>
      <c r="C14" s="17"/>
      <c r="D14" s="17"/>
      <c r="E14" s="17"/>
      <c r="G14" s="16"/>
    </row>
    <row r="15" spans="1:7" ht="25.5" x14ac:dyDescent="0.3">
      <c r="A15" s="82" t="s">
        <v>12</v>
      </c>
      <c r="B15" s="83" t="s">
        <v>2</v>
      </c>
      <c r="C15" s="84"/>
      <c r="D15" s="84"/>
      <c r="E15" s="84"/>
    </row>
    <row r="16" spans="1:7" x14ac:dyDescent="0.3">
      <c r="A16" s="7" t="s">
        <v>1</v>
      </c>
      <c r="B16" s="8"/>
      <c r="C16" s="17"/>
      <c r="D16" s="17"/>
      <c r="E16" s="17"/>
    </row>
    <row r="17" spans="1:6" s="21" customFormat="1" ht="25.5" x14ac:dyDescent="0.3">
      <c r="A17" s="18" t="s">
        <v>29</v>
      </c>
      <c r="B17" s="53" t="s">
        <v>2</v>
      </c>
      <c r="C17" s="54"/>
      <c r="D17" s="47"/>
      <c r="E17" s="47"/>
    </row>
    <row r="18" spans="1:6" s="21" customFormat="1" x14ac:dyDescent="0.3">
      <c r="A18" s="25" t="s">
        <v>4</v>
      </c>
      <c r="B18" s="26" t="s">
        <v>3</v>
      </c>
      <c r="C18" s="43"/>
      <c r="D18" s="17"/>
      <c r="E18" s="17"/>
      <c r="F18" s="85">
        <f>C18+C21+C24+C27</f>
        <v>0</v>
      </c>
    </row>
    <row r="19" spans="1:6" s="21" customFormat="1" ht="21.95" customHeight="1" x14ac:dyDescent="0.3">
      <c r="A19" s="25" t="s">
        <v>25</v>
      </c>
      <c r="B19" s="19" t="s">
        <v>26</v>
      </c>
      <c r="C19" s="42"/>
      <c r="D19" s="17"/>
      <c r="E19" s="17"/>
    </row>
    <row r="20" spans="1:6" s="21" customFormat="1" ht="25.5" x14ac:dyDescent="0.3">
      <c r="A20" s="18" t="s">
        <v>30</v>
      </c>
      <c r="B20" s="53" t="s">
        <v>2</v>
      </c>
      <c r="C20" s="54"/>
      <c r="D20" s="47"/>
      <c r="E20" s="47"/>
    </row>
    <row r="21" spans="1:6" s="21" customFormat="1" x14ac:dyDescent="0.3">
      <c r="A21" s="25" t="s">
        <v>4</v>
      </c>
      <c r="B21" s="26" t="s">
        <v>3</v>
      </c>
      <c r="C21" s="43"/>
      <c r="D21" s="17"/>
      <c r="E21" s="17"/>
    </row>
    <row r="22" spans="1:6" ht="21.95" customHeight="1" x14ac:dyDescent="0.3">
      <c r="A22" s="9" t="s">
        <v>25</v>
      </c>
      <c r="B22" s="6" t="s">
        <v>26</v>
      </c>
      <c r="C22" s="42"/>
      <c r="D22" s="17"/>
      <c r="E22" s="17"/>
    </row>
    <row r="23" spans="1:6" ht="39" x14ac:dyDescent="0.3">
      <c r="A23" s="11" t="s">
        <v>36</v>
      </c>
      <c r="B23" s="52" t="s">
        <v>2</v>
      </c>
      <c r="C23" s="54"/>
      <c r="D23" s="47"/>
      <c r="E23" s="47"/>
    </row>
    <row r="24" spans="1:6" x14ac:dyDescent="0.3">
      <c r="A24" s="9" t="s">
        <v>4</v>
      </c>
      <c r="B24" s="10" t="s">
        <v>3</v>
      </c>
      <c r="C24" s="43"/>
      <c r="D24" s="17"/>
      <c r="E24" s="17"/>
    </row>
    <row r="25" spans="1:6" ht="21.95" customHeight="1" x14ac:dyDescent="0.3">
      <c r="A25" s="9" t="s">
        <v>25</v>
      </c>
      <c r="B25" s="6" t="s">
        <v>26</v>
      </c>
      <c r="C25" s="42"/>
      <c r="D25" s="17"/>
      <c r="E25" s="17"/>
    </row>
    <row r="26" spans="1:6" ht="25.5" x14ac:dyDescent="0.3">
      <c r="A26" s="5" t="s">
        <v>23</v>
      </c>
      <c r="B26" s="52" t="s">
        <v>2</v>
      </c>
      <c r="C26" s="54"/>
      <c r="D26" s="47"/>
      <c r="E26" s="47"/>
    </row>
    <row r="27" spans="1:6" x14ac:dyDescent="0.3">
      <c r="A27" s="9" t="s">
        <v>4</v>
      </c>
      <c r="B27" s="10" t="s">
        <v>3</v>
      </c>
      <c r="C27" s="43"/>
      <c r="D27" s="17"/>
      <c r="E27" s="17"/>
    </row>
    <row r="28" spans="1:6" ht="21.95" customHeight="1" x14ac:dyDescent="0.3">
      <c r="A28" s="9" t="s">
        <v>25</v>
      </c>
      <c r="B28" s="6" t="s">
        <v>26</v>
      </c>
      <c r="C28" s="42"/>
      <c r="D28" s="17"/>
      <c r="E28" s="17"/>
    </row>
    <row r="29" spans="1:6" ht="25.5" x14ac:dyDescent="0.3">
      <c r="A29" s="5" t="s">
        <v>5</v>
      </c>
      <c r="B29" s="6" t="s">
        <v>2</v>
      </c>
      <c r="C29" s="47"/>
      <c r="D29" s="47"/>
      <c r="E29" s="47"/>
    </row>
    <row r="30" spans="1:6" ht="36.75" x14ac:dyDescent="0.3">
      <c r="A30" s="11" t="s">
        <v>6</v>
      </c>
      <c r="B30" s="6" t="s">
        <v>2</v>
      </c>
      <c r="C30" s="47"/>
      <c r="D30" s="47"/>
      <c r="E30" s="47"/>
    </row>
    <row r="31" spans="1:6" ht="25.5" x14ac:dyDescent="0.3">
      <c r="A31" s="11" t="s">
        <v>7</v>
      </c>
      <c r="B31" s="6" t="s">
        <v>2</v>
      </c>
      <c r="C31" s="17"/>
      <c r="D31" s="47"/>
      <c r="E31" s="17"/>
    </row>
    <row r="32" spans="1:6" ht="36.75" x14ac:dyDescent="0.3">
      <c r="A32" s="11" t="s">
        <v>8</v>
      </c>
      <c r="B32" s="6" t="s">
        <v>2</v>
      </c>
      <c r="C32" s="47"/>
      <c r="D32" s="47"/>
      <c r="E32" s="47"/>
    </row>
    <row r="33" spans="1:5" ht="38.25" customHeight="1" x14ac:dyDescent="0.3">
      <c r="A33" s="11" t="s">
        <v>9</v>
      </c>
      <c r="B33" s="6" t="s">
        <v>2</v>
      </c>
      <c r="C33" s="47"/>
      <c r="D33" s="47"/>
      <c r="E33" s="47"/>
    </row>
    <row r="34" spans="1:5" x14ac:dyDescent="0.3">
      <c r="C34" s="16">
        <f>C33+C32+C31+C30+C29+C15</f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4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54" customHeight="1" x14ac:dyDescent="0.3">
      <c r="A4" s="120" t="s">
        <v>47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40</v>
      </c>
      <c r="D11" s="50">
        <f>C11</f>
        <v>40</v>
      </c>
      <c r="E11" s="50">
        <f>D11</f>
        <v>40</v>
      </c>
    </row>
    <row r="12" spans="1:7" ht="25.5" x14ac:dyDescent="0.3">
      <c r="A12" s="9" t="s">
        <v>24</v>
      </c>
      <c r="B12" s="6" t="s">
        <v>2</v>
      </c>
      <c r="C12" s="17">
        <f>(C13-C32)/C11</f>
        <v>3017.8797624999997</v>
      </c>
      <c r="D12" s="17">
        <f t="shared" ref="D12:E12" si="0">(D13-D32)/D11</f>
        <v>754.46994062499994</v>
      </c>
      <c r="E12" s="17">
        <f t="shared" si="0"/>
        <v>754.46994062499994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120715.1905</v>
      </c>
      <c r="D13" s="47">
        <f t="shared" ref="D13:E13" si="1">D15+D29+D30+D33+D31+D32</f>
        <v>30178.797624999999</v>
      </c>
      <c r="E13" s="47">
        <f t="shared" si="1"/>
        <v>30178.797624999999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84608.9</v>
      </c>
      <c r="D15" s="84">
        <f t="shared" ref="D15:E15" si="3">D17+D20+D23+D26</f>
        <v>21152.224999999999</v>
      </c>
      <c r="E15" s="84">
        <f t="shared" si="3"/>
        <v>21152.224999999999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4">
        <v>13756.2</v>
      </c>
      <c r="D17" s="47">
        <f>C17/4</f>
        <v>3439.05</v>
      </c>
      <c r="E17" s="47">
        <f t="shared" si="2"/>
        <v>3439.05</v>
      </c>
    </row>
    <row r="18" spans="1:6" s="21" customFormat="1" x14ac:dyDescent="0.3">
      <c r="A18" s="25" t="s">
        <v>4</v>
      </c>
      <c r="B18" s="26" t="s">
        <v>3</v>
      </c>
      <c r="C18" s="43">
        <v>4</v>
      </c>
      <c r="D18" s="17">
        <f t="shared" si="2"/>
        <v>4</v>
      </c>
      <c r="E18" s="17">
        <f t="shared" si="2"/>
        <v>4</v>
      </c>
      <c r="F18" s="86">
        <f>C18+C21+C24+C27</f>
        <v>32.53</v>
      </c>
    </row>
    <row r="19" spans="1:6" s="21" customFormat="1" ht="21.95" customHeight="1" x14ac:dyDescent="0.3">
      <c r="A19" s="25" t="s">
        <v>25</v>
      </c>
      <c r="B19" s="19" t="s">
        <v>26</v>
      </c>
      <c r="C19" s="42">
        <f>C17/C18/12*1000+200</f>
        <v>286787.50000000006</v>
      </c>
      <c r="D19" s="17">
        <f t="shared" si="2"/>
        <v>286787.50000000006</v>
      </c>
      <c r="E19" s="17">
        <f t="shared" si="2"/>
        <v>286787.50000000006</v>
      </c>
    </row>
    <row r="20" spans="1:6" s="21" customFormat="1" ht="25.5" x14ac:dyDescent="0.3">
      <c r="A20" s="18" t="s">
        <v>30</v>
      </c>
      <c r="B20" s="53" t="s">
        <v>2</v>
      </c>
      <c r="C20" s="54">
        <v>38995</v>
      </c>
      <c r="D20" s="47">
        <f>C20/4</f>
        <v>9748.75</v>
      </c>
      <c r="E20" s="47">
        <f t="shared" ref="E20" si="4">D20</f>
        <v>9748.75</v>
      </c>
    </row>
    <row r="21" spans="1:6" s="21" customFormat="1" x14ac:dyDescent="0.3">
      <c r="A21" s="25" t="s">
        <v>4</v>
      </c>
      <c r="B21" s="26" t="s">
        <v>3</v>
      </c>
      <c r="C21" s="51">
        <v>10.53</v>
      </c>
      <c r="D21" s="17">
        <f t="shared" si="2"/>
        <v>10.53</v>
      </c>
      <c r="E21" s="17">
        <f t="shared" si="2"/>
        <v>10.53</v>
      </c>
    </row>
    <row r="22" spans="1:6" s="21" customFormat="1" ht="21.95" customHeight="1" x14ac:dyDescent="0.3">
      <c r="A22" s="25" t="s">
        <v>25</v>
      </c>
      <c r="B22" s="19" t="s">
        <v>26</v>
      </c>
      <c r="C22" s="42">
        <f>C20/12/C21*1000</f>
        <v>308602.40582462808</v>
      </c>
      <c r="D22" s="17">
        <f t="shared" si="2"/>
        <v>308602.40582462808</v>
      </c>
      <c r="E22" s="17">
        <f t="shared" si="2"/>
        <v>308602.40582462808</v>
      </c>
    </row>
    <row r="23" spans="1:6" ht="39" x14ac:dyDescent="0.3">
      <c r="A23" s="11" t="s">
        <v>36</v>
      </c>
      <c r="B23" s="52" t="s">
        <v>2</v>
      </c>
      <c r="C23" s="54">
        <v>10927.9</v>
      </c>
      <c r="D23" s="47">
        <f>C23/4</f>
        <v>2731.9749999999999</v>
      </c>
      <c r="E23" s="47">
        <f t="shared" si="2"/>
        <v>2731.9749999999999</v>
      </c>
    </row>
    <row r="24" spans="1:6" x14ac:dyDescent="0.3">
      <c r="A24" s="9" t="s">
        <v>4</v>
      </c>
      <c r="B24" s="10" t="s">
        <v>3</v>
      </c>
      <c r="C24" s="51">
        <v>3.5</v>
      </c>
      <c r="D24" s="48">
        <f t="shared" si="2"/>
        <v>3.5</v>
      </c>
      <c r="E24" s="48">
        <f t="shared" si="2"/>
        <v>3.5</v>
      </c>
    </row>
    <row r="25" spans="1:6" ht="21.95" customHeight="1" x14ac:dyDescent="0.3">
      <c r="A25" s="9" t="s">
        <v>25</v>
      </c>
      <c r="B25" s="6" t="s">
        <v>26</v>
      </c>
      <c r="C25" s="42">
        <f>C23/12/C24*1000</f>
        <v>260188.09523809524</v>
      </c>
      <c r="D25" s="17">
        <f t="shared" si="2"/>
        <v>260188.09523809524</v>
      </c>
      <c r="E25" s="17">
        <f t="shared" si="2"/>
        <v>260188.09523809524</v>
      </c>
    </row>
    <row r="26" spans="1:6" ht="25.5" x14ac:dyDescent="0.3">
      <c r="A26" s="5" t="s">
        <v>23</v>
      </c>
      <c r="B26" s="52" t="s">
        <v>2</v>
      </c>
      <c r="C26" s="54">
        <v>20929.8</v>
      </c>
      <c r="D26" s="47">
        <f>C26/4</f>
        <v>5232.45</v>
      </c>
      <c r="E26" s="47">
        <f t="shared" si="2"/>
        <v>5232.45</v>
      </c>
    </row>
    <row r="27" spans="1:6" x14ac:dyDescent="0.3">
      <c r="A27" s="9" t="s">
        <v>4</v>
      </c>
      <c r="B27" s="10" t="s">
        <v>3</v>
      </c>
      <c r="C27" s="43">
        <v>14.5</v>
      </c>
      <c r="D27" s="17">
        <f t="shared" si="2"/>
        <v>14.5</v>
      </c>
      <c r="E27" s="17">
        <f t="shared" si="2"/>
        <v>14.5</v>
      </c>
    </row>
    <row r="28" spans="1:6" ht="21.95" customHeight="1" x14ac:dyDescent="0.3">
      <c r="A28" s="9" t="s">
        <v>25</v>
      </c>
      <c r="B28" s="6" t="s">
        <v>26</v>
      </c>
      <c r="C28" s="42">
        <f>C26/12/C27*1000</f>
        <v>120286.20689655172</v>
      </c>
      <c r="D28" s="17">
        <f t="shared" si="2"/>
        <v>120286.20689655172</v>
      </c>
      <c r="E28" s="17">
        <f t="shared" si="2"/>
        <v>120286.20689655172</v>
      </c>
    </row>
    <row r="29" spans="1:6" ht="25.5" x14ac:dyDescent="0.3">
      <c r="A29" s="5" t="s">
        <v>5</v>
      </c>
      <c r="B29" s="6" t="s">
        <v>2</v>
      </c>
      <c r="C29" s="122">
        <f>C15*14.5%</f>
        <v>12268.290499999999</v>
      </c>
      <c r="D29" s="122">
        <f t="shared" ref="D29:E29" si="5">D15*14.5%</f>
        <v>3067.0726249999998</v>
      </c>
      <c r="E29" s="122">
        <f t="shared" si="5"/>
        <v>3067.0726249999998</v>
      </c>
    </row>
    <row r="30" spans="1:6" ht="36.75" x14ac:dyDescent="0.3">
      <c r="A30" s="11" t="s">
        <v>6</v>
      </c>
      <c r="B30" s="6" t="s">
        <v>2</v>
      </c>
      <c r="C30" s="47">
        <v>6621</v>
      </c>
      <c r="D30" s="47">
        <f>C30/4</f>
        <v>1655.25</v>
      </c>
      <c r="E30" s="47">
        <f t="shared" si="2"/>
        <v>1655.25</v>
      </c>
    </row>
    <row r="31" spans="1:6" ht="25.5" x14ac:dyDescent="0.3">
      <c r="A31" s="11" t="s">
        <v>7</v>
      </c>
      <c r="B31" s="6" t="s">
        <v>2</v>
      </c>
      <c r="C31" s="47">
        <v>12416</v>
      </c>
      <c r="D31" s="47">
        <f>C31/4</f>
        <v>3104</v>
      </c>
      <c r="E31" s="47">
        <f t="shared" si="2"/>
        <v>3104</v>
      </c>
    </row>
    <row r="32" spans="1:6" ht="36.75" x14ac:dyDescent="0.3">
      <c r="A32" s="11" t="s">
        <v>8</v>
      </c>
      <c r="B32" s="6" t="s">
        <v>2</v>
      </c>
      <c r="C32" s="47"/>
      <c r="D32" s="47"/>
      <c r="E32" s="47"/>
    </row>
    <row r="33" spans="1:5" ht="38.25" customHeight="1" x14ac:dyDescent="0.3">
      <c r="A33" s="11" t="s">
        <v>9</v>
      </c>
      <c r="B33" s="6" t="s">
        <v>2</v>
      </c>
      <c r="C33" s="47">
        <v>4801</v>
      </c>
      <c r="D33" s="47">
        <f>C33/4</f>
        <v>1200.25</v>
      </c>
      <c r="E33" s="47">
        <f t="shared" si="2"/>
        <v>1200.25</v>
      </c>
    </row>
    <row r="34" spans="1:5" x14ac:dyDescent="0.3">
      <c r="C34" s="16">
        <f>C33+C32+C31+C30+C29+C15</f>
        <v>120715.1905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3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52.5" customHeight="1" x14ac:dyDescent="0.3">
      <c r="A4" s="120" t="s">
        <v>46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66" t="s">
        <v>19</v>
      </c>
      <c r="D10" s="66" t="s">
        <v>20</v>
      </c>
      <c r="E10" s="67" t="s">
        <v>14</v>
      </c>
    </row>
    <row r="11" spans="1:7" x14ac:dyDescent="0.3">
      <c r="A11" s="5" t="s">
        <v>21</v>
      </c>
      <c r="B11" s="6" t="s">
        <v>10</v>
      </c>
      <c r="C11" s="50">
        <v>24</v>
      </c>
      <c r="D11" s="50">
        <f>C11</f>
        <v>24</v>
      </c>
      <c r="E11" s="50">
        <f>D11</f>
        <v>24</v>
      </c>
    </row>
    <row r="12" spans="1:7" ht="25.5" x14ac:dyDescent="0.3">
      <c r="A12" s="9" t="s">
        <v>24</v>
      </c>
      <c r="B12" s="6" t="s">
        <v>2</v>
      </c>
      <c r="C12" s="17">
        <f>(C13-C32)/C11</f>
        <v>3882.4845208333336</v>
      </c>
      <c r="D12" s="17">
        <f t="shared" ref="D12:E12" si="0">(D13-D32)/D11</f>
        <v>970.6211302083334</v>
      </c>
      <c r="E12" s="17">
        <f t="shared" si="0"/>
        <v>970.6211302083334</v>
      </c>
      <c r="F12" s="2" t="s">
        <v>31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93179.628500000006</v>
      </c>
      <c r="D13" s="47">
        <f t="shared" ref="D13:E13" si="1">D15+D29+D30+D33+D31+D32</f>
        <v>23294.907125000002</v>
      </c>
      <c r="E13" s="47">
        <f t="shared" si="1"/>
        <v>23294.907125000002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74333.3</v>
      </c>
      <c r="D15" s="84">
        <f t="shared" ref="D15:E15" si="3">D17+D20+D23+D26</f>
        <v>18583.325000000001</v>
      </c>
      <c r="E15" s="84">
        <f t="shared" si="3"/>
        <v>18583.325000000001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7" s="21" customFormat="1" ht="25.5" x14ac:dyDescent="0.3">
      <c r="A17" s="18" t="s">
        <v>29</v>
      </c>
      <c r="B17" s="53" t="s">
        <v>2</v>
      </c>
      <c r="C17" s="54">
        <v>11529.2</v>
      </c>
      <c r="D17" s="47">
        <f>C17/4</f>
        <v>2882.3</v>
      </c>
      <c r="E17" s="47">
        <f t="shared" si="2"/>
        <v>2882.3</v>
      </c>
    </row>
    <row r="18" spans="1:7" s="21" customFormat="1" x14ac:dyDescent="0.3">
      <c r="A18" s="25" t="s">
        <v>4</v>
      </c>
      <c r="B18" s="26" t="s">
        <v>3</v>
      </c>
      <c r="C18" s="43">
        <v>3.5</v>
      </c>
      <c r="D18" s="17">
        <f t="shared" si="2"/>
        <v>3.5</v>
      </c>
      <c r="E18" s="17">
        <f t="shared" si="2"/>
        <v>3.5</v>
      </c>
      <c r="F18" s="86">
        <f>C18+C21+C24+C27</f>
        <v>26.560000000000002</v>
      </c>
    </row>
    <row r="19" spans="1:7" s="21" customFormat="1" ht="21.95" customHeight="1" x14ac:dyDescent="0.3">
      <c r="A19" s="25" t="s">
        <v>25</v>
      </c>
      <c r="B19" s="19" t="s">
        <v>26</v>
      </c>
      <c r="C19" s="42">
        <f>C17/C18/12*1000+200</f>
        <v>274704.76190476189</v>
      </c>
      <c r="D19" s="17">
        <f t="shared" si="2"/>
        <v>274704.76190476189</v>
      </c>
      <c r="E19" s="17">
        <f t="shared" si="2"/>
        <v>274704.76190476189</v>
      </c>
    </row>
    <row r="20" spans="1:7" s="21" customFormat="1" ht="25.5" x14ac:dyDescent="0.3">
      <c r="A20" s="18" t="s">
        <v>30</v>
      </c>
      <c r="B20" s="53" t="s">
        <v>2</v>
      </c>
      <c r="C20" s="54">
        <v>37349.300000000003</v>
      </c>
      <c r="D20" s="47">
        <f>C20/4</f>
        <v>9337.3250000000007</v>
      </c>
      <c r="E20" s="47">
        <f t="shared" si="2"/>
        <v>9337.3250000000007</v>
      </c>
    </row>
    <row r="21" spans="1:7" s="21" customFormat="1" x14ac:dyDescent="0.3">
      <c r="A21" s="25" t="s">
        <v>4</v>
      </c>
      <c r="B21" s="26" t="s">
        <v>3</v>
      </c>
      <c r="C21" s="51">
        <v>9.06</v>
      </c>
      <c r="D21" s="17">
        <f t="shared" si="2"/>
        <v>9.06</v>
      </c>
      <c r="E21" s="17">
        <f t="shared" si="2"/>
        <v>9.06</v>
      </c>
    </row>
    <row r="22" spans="1:7" ht="21.95" customHeight="1" x14ac:dyDescent="0.3">
      <c r="A22" s="9" t="s">
        <v>25</v>
      </c>
      <c r="B22" s="6" t="s">
        <v>26</v>
      </c>
      <c r="C22" s="42">
        <f>C20/12/C21*1000</f>
        <v>343536.60779985285</v>
      </c>
      <c r="D22" s="17">
        <f t="shared" si="2"/>
        <v>343536.60779985285</v>
      </c>
      <c r="E22" s="17">
        <f t="shared" si="2"/>
        <v>343536.60779985285</v>
      </c>
    </row>
    <row r="23" spans="1:7" ht="39" x14ac:dyDescent="0.3">
      <c r="A23" s="11" t="s">
        <v>36</v>
      </c>
      <c r="B23" s="52" t="s">
        <v>2</v>
      </c>
      <c r="C23" s="54">
        <v>9457.6</v>
      </c>
      <c r="D23" s="47">
        <f>C23/4</f>
        <v>2364.4</v>
      </c>
      <c r="E23" s="47">
        <f t="shared" si="2"/>
        <v>2364.4</v>
      </c>
    </row>
    <row r="24" spans="1:7" x14ac:dyDescent="0.3">
      <c r="A24" s="9" t="s">
        <v>4</v>
      </c>
      <c r="B24" s="10" t="s">
        <v>3</v>
      </c>
      <c r="C24" s="43">
        <v>3</v>
      </c>
      <c r="D24" s="17">
        <f t="shared" si="2"/>
        <v>3</v>
      </c>
      <c r="E24" s="17">
        <f t="shared" si="2"/>
        <v>3</v>
      </c>
    </row>
    <row r="25" spans="1:7" ht="21.95" customHeight="1" x14ac:dyDescent="0.3">
      <c r="A25" s="9" t="s">
        <v>25</v>
      </c>
      <c r="B25" s="6" t="s">
        <v>26</v>
      </c>
      <c r="C25" s="42">
        <f>C23/C24/12*1000</f>
        <v>262711.11111111112</v>
      </c>
      <c r="D25" s="17">
        <f t="shared" si="2"/>
        <v>262711.11111111112</v>
      </c>
      <c r="E25" s="17">
        <f t="shared" si="2"/>
        <v>262711.11111111112</v>
      </c>
    </row>
    <row r="26" spans="1:7" ht="25.5" x14ac:dyDescent="0.3">
      <c r="A26" s="5" t="s">
        <v>23</v>
      </c>
      <c r="B26" s="52" t="s">
        <v>2</v>
      </c>
      <c r="C26" s="54">
        <v>15997.2</v>
      </c>
      <c r="D26" s="47">
        <f>C26/4</f>
        <v>3999.3</v>
      </c>
      <c r="E26" s="47">
        <f t="shared" si="2"/>
        <v>3999.3</v>
      </c>
    </row>
    <row r="27" spans="1:7" x14ac:dyDescent="0.3">
      <c r="A27" s="9" t="s">
        <v>4</v>
      </c>
      <c r="B27" s="10" t="s">
        <v>3</v>
      </c>
      <c r="C27" s="43">
        <v>11</v>
      </c>
      <c r="D27" s="17">
        <f t="shared" si="2"/>
        <v>11</v>
      </c>
      <c r="E27" s="17">
        <f t="shared" si="2"/>
        <v>11</v>
      </c>
    </row>
    <row r="28" spans="1:7" ht="21.95" customHeight="1" x14ac:dyDescent="0.3">
      <c r="A28" s="9" t="s">
        <v>25</v>
      </c>
      <c r="B28" s="6" t="s">
        <v>26</v>
      </c>
      <c r="C28" s="42">
        <f>C26/12/C27*1000</f>
        <v>121190.9090909091</v>
      </c>
      <c r="D28" s="17">
        <f t="shared" si="2"/>
        <v>121190.9090909091</v>
      </c>
      <c r="E28" s="17">
        <f t="shared" si="2"/>
        <v>121190.9090909091</v>
      </c>
    </row>
    <row r="29" spans="1:7" ht="25.5" x14ac:dyDescent="0.3">
      <c r="A29" s="5" t="s">
        <v>5</v>
      </c>
      <c r="B29" s="6" t="s">
        <v>2</v>
      </c>
      <c r="C29" s="122">
        <f>C15*14.5%</f>
        <v>10778.3285</v>
      </c>
      <c r="D29" s="122">
        <f t="shared" ref="D29:E29" si="4">D15*14.5%</f>
        <v>2694.5821249999999</v>
      </c>
      <c r="E29" s="122">
        <f t="shared" si="4"/>
        <v>2694.5821249999999</v>
      </c>
      <c r="G29" s="2" t="s">
        <v>31</v>
      </c>
    </row>
    <row r="30" spans="1:7" ht="36.75" x14ac:dyDescent="0.3">
      <c r="A30" s="11" t="s">
        <v>6</v>
      </c>
      <c r="B30" s="6" t="s">
        <v>2</v>
      </c>
      <c r="C30" s="47">
        <v>4452</v>
      </c>
      <c r="D30" s="47">
        <f>C30/4</f>
        <v>1113</v>
      </c>
      <c r="E30" s="47">
        <f t="shared" si="2"/>
        <v>1113</v>
      </c>
    </row>
    <row r="31" spans="1:7" ht="25.5" x14ac:dyDescent="0.3">
      <c r="A31" s="11" t="s">
        <v>7</v>
      </c>
      <c r="B31" s="6" t="s">
        <v>2</v>
      </c>
      <c r="C31" s="17">
        <v>500</v>
      </c>
      <c r="D31" s="47">
        <f>C31/4</f>
        <v>125</v>
      </c>
      <c r="E31" s="17">
        <f t="shared" si="2"/>
        <v>125</v>
      </c>
    </row>
    <row r="32" spans="1:7" ht="36.75" x14ac:dyDescent="0.3">
      <c r="A32" s="11" t="s">
        <v>8</v>
      </c>
      <c r="B32" s="6" t="s">
        <v>2</v>
      </c>
      <c r="C32" s="47"/>
      <c r="D32" s="47"/>
      <c r="E32" s="47"/>
    </row>
    <row r="33" spans="1:5" ht="38.25" customHeight="1" x14ac:dyDescent="0.3">
      <c r="A33" s="11" t="s">
        <v>9</v>
      </c>
      <c r="B33" s="6" t="s">
        <v>2</v>
      </c>
      <c r="C33" s="47">
        <v>3116</v>
      </c>
      <c r="D33" s="47">
        <f>C33/4</f>
        <v>779</v>
      </c>
      <c r="E33" s="47">
        <f t="shared" si="2"/>
        <v>779</v>
      </c>
    </row>
    <row r="34" spans="1:5" x14ac:dyDescent="0.3">
      <c r="C34" s="16">
        <f>C33+C32+C31+C30+C29+C15</f>
        <v>93179.628500000006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topLeftCell="A13" workbookViewId="0">
      <selection activeCell="D40" sqref="C38:D4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66</v>
      </c>
      <c r="B2" s="114"/>
      <c r="C2" s="114"/>
      <c r="D2" s="114"/>
      <c r="E2" s="114"/>
    </row>
    <row r="3" spans="1:7" x14ac:dyDescent="0.3">
      <c r="A3" s="1"/>
    </row>
    <row r="4" spans="1:7" ht="51" customHeight="1" x14ac:dyDescent="0.3">
      <c r="A4" s="120" t="s">
        <v>45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67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/>
      <c r="D11" s="50"/>
      <c r="E11" s="50"/>
    </row>
    <row r="12" spans="1:7" ht="25.5" x14ac:dyDescent="0.3">
      <c r="A12" s="9" t="s">
        <v>24</v>
      </c>
      <c r="B12" s="6" t="s">
        <v>2</v>
      </c>
      <c r="C12" s="17"/>
      <c r="D12" s="17"/>
      <c r="E12" s="17"/>
    </row>
    <row r="13" spans="1:7" ht="25.5" x14ac:dyDescent="0.3">
      <c r="A13" s="5" t="s">
        <v>11</v>
      </c>
      <c r="B13" s="6" t="s">
        <v>2</v>
      </c>
      <c r="C13" s="47"/>
      <c r="D13" s="47"/>
      <c r="E13" s="47"/>
    </row>
    <row r="14" spans="1:7" x14ac:dyDescent="0.3">
      <c r="A14" s="7" t="s">
        <v>0</v>
      </c>
      <c r="B14" s="8"/>
      <c r="C14" s="17"/>
      <c r="D14" s="17"/>
      <c r="E14" s="17"/>
      <c r="G14" s="16"/>
    </row>
    <row r="15" spans="1:7" ht="25.5" x14ac:dyDescent="0.3">
      <c r="A15" s="5" t="s">
        <v>12</v>
      </c>
      <c r="B15" s="6" t="s">
        <v>2</v>
      </c>
      <c r="C15" s="47"/>
      <c r="D15" s="47"/>
      <c r="E15" s="47"/>
    </row>
    <row r="16" spans="1:7" x14ac:dyDescent="0.3">
      <c r="A16" s="7" t="s">
        <v>1</v>
      </c>
      <c r="B16" s="8"/>
      <c r="C16" s="17"/>
      <c r="D16" s="17"/>
      <c r="E16" s="17"/>
    </row>
    <row r="17" spans="1:6" s="21" customFormat="1" ht="25.5" x14ac:dyDescent="0.3">
      <c r="A17" s="18" t="s">
        <v>29</v>
      </c>
      <c r="B17" s="53" t="s">
        <v>2</v>
      </c>
      <c r="C17" s="55"/>
      <c r="D17" s="47"/>
      <c r="E17" s="47"/>
    </row>
    <row r="18" spans="1:6" s="21" customFormat="1" x14ac:dyDescent="0.3">
      <c r="A18" s="25" t="s">
        <v>4</v>
      </c>
      <c r="B18" s="26" t="s">
        <v>3</v>
      </c>
      <c r="C18" s="40"/>
      <c r="D18" s="17"/>
      <c r="E18" s="17"/>
    </row>
    <row r="19" spans="1:6" s="21" customFormat="1" ht="21.95" customHeight="1" x14ac:dyDescent="0.3">
      <c r="A19" s="25" t="s">
        <v>25</v>
      </c>
      <c r="B19" s="19" t="s">
        <v>26</v>
      </c>
      <c r="C19" s="33"/>
      <c r="D19" s="17"/>
      <c r="E19" s="17"/>
    </row>
    <row r="20" spans="1:6" s="21" customFormat="1" ht="25.5" x14ac:dyDescent="0.3">
      <c r="A20" s="18" t="s">
        <v>30</v>
      </c>
      <c r="B20" s="53" t="s">
        <v>2</v>
      </c>
      <c r="C20" s="55"/>
      <c r="D20" s="47"/>
      <c r="E20" s="47"/>
    </row>
    <row r="21" spans="1:6" s="21" customFormat="1" x14ac:dyDescent="0.3">
      <c r="A21" s="25" t="s">
        <v>4</v>
      </c>
      <c r="B21" s="26" t="s">
        <v>3</v>
      </c>
      <c r="C21" s="40"/>
      <c r="D21" s="17"/>
      <c r="E21" s="17"/>
    </row>
    <row r="22" spans="1:6" s="21" customFormat="1" ht="21.95" customHeight="1" x14ac:dyDescent="0.3">
      <c r="A22" s="25" t="s">
        <v>25</v>
      </c>
      <c r="B22" s="19" t="s">
        <v>26</v>
      </c>
      <c r="C22" s="33"/>
      <c r="D22" s="17"/>
      <c r="E22" s="17"/>
    </row>
    <row r="23" spans="1:6" ht="39" x14ac:dyDescent="0.3">
      <c r="A23" s="11" t="s">
        <v>36</v>
      </c>
      <c r="B23" s="52" t="s">
        <v>2</v>
      </c>
      <c r="C23" s="55"/>
      <c r="D23" s="47"/>
      <c r="E23" s="47"/>
      <c r="F23" s="1"/>
    </row>
    <row r="24" spans="1:6" x14ac:dyDescent="0.3">
      <c r="A24" s="9" t="s">
        <v>4</v>
      </c>
      <c r="B24" s="10" t="s">
        <v>3</v>
      </c>
      <c r="C24" s="40"/>
      <c r="D24" s="17"/>
      <c r="E24" s="17"/>
    </row>
    <row r="25" spans="1:6" ht="21.95" customHeight="1" x14ac:dyDescent="0.3">
      <c r="A25" s="9" t="s">
        <v>25</v>
      </c>
      <c r="B25" s="6" t="s">
        <v>26</v>
      </c>
      <c r="C25" s="33"/>
      <c r="D25" s="17"/>
      <c r="E25" s="17"/>
    </row>
    <row r="26" spans="1:6" ht="25.5" x14ac:dyDescent="0.3">
      <c r="A26" s="5" t="s">
        <v>23</v>
      </c>
      <c r="B26" s="52" t="s">
        <v>2</v>
      </c>
      <c r="C26" s="55"/>
      <c r="D26" s="47"/>
      <c r="E26" s="47"/>
    </row>
    <row r="27" spans="1:6" x14ac:dyDescent="0.3">
      <c r="A27" s="9" t="s">
        <v>4</v>
      </c>
      <c r="B27" s="10" t="s">
        <v>3</v>
      </c>
      <c r="C27" s="40"/>
      <c r="D27" s="17"/>
      <c r="E27" s="17"/>
    </row>
    <row r="28" spans="1:6" ht="21.95" customHeight="1" x14ac:dyDescent="0.3">
      <c r="A28" s="9" t="s">
        <v>25</v>
      </c>
      <c r="B28" s="6" t="s">
        <v>26</v>
      </c>
      <c r="C28" s="33"/>
      <c r="D28" s="17"/>
      <c r="E28" s="17"/>
    </row>
    <row r="29" spans="1:6" ht="25.5" x14ac:dyDescent="0.3">
      <c r="A29" s="5" t="s">
        <v>5</v>
      </c>
      <c r="B29" s="6" t="s">
        <v>2</v>
      </c>
      <c r="C29" s="47"/>
      <c r="D29" s="47"/>
      <c r="E29" s="47"/>
    </row>
    <row r="30" spans="1:6" ht="36.75" x14ac:dyDescent="0.3">
      <c r="A30" s="11" t="s">
        <v>6</v>
      </c>
      <c r="B30" s="6" t="s">
        <v>2</v>
      </c>
      <c r="C30" s="47"/>
      <c r="D30" s="47"/>
      <c r="E30" s="47"/>
    </row>
    <row r="31" spans="1:6" ht="25.5" x14ac:dyDescent="0.3">
      <c r="A31" s="11" t="s">
        <v>7</v>
      </c>
      <c r="B31" s="6" t="s">
        <v>2</v>
      </c>
      <c r="C31" s="17"/>
      <c r="D31" s="17"/>
      <c r="E31" s="17"/>
    </row>
    <row r="32" spans="1:6" ht="36.75" x14ac:dyDescent="0.3">
      <c r="A32" s="11" t="s">
        <v>8</v>
      </c>
      <c r="B32" s="6" t="s">
        <v>2</v>
      </c>
      <c r="C32" s="47"/>
      <c r="D32" s="47"/>
      <c r="E32" s="47"/>
    </row>
    <row r="33" spans="1:5" ht="38.25" customHeight="1" x14ac:dyDescent="0.3">
      <c r="A33" s="11" t="s">
        <v>9</v>
      </c>
      <c r="B33" s="6" t="s">
        <v>2</v>
      </c>
      <c r="C33" s="47"/>
      <c r="D33" s="47"/>
      <c r="E33" s="47"/>
    </row>
    <row r="34" spans="1:5" x14ac:dyDescent="0.3">
      <c r="C34" s="16">
        <f>C33+C32+C31+C30+C29+C15</f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47.25" customHeight="1" x14ac:dyDescent="0.3">
      <c r="A4" s="120" t="s">
        <v>44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32</v>
      </c>
      <c r="D11" s="50">
        <f>C11</f>
        <v>32</v>
      </c>
      <c r="E11" s="50">
        <f>D11</f>
        <v>32</v>
      </c>
    </row>
    <row r="12" spans="1:7" ht="25.5" x14ac:dyDescent="0.3">
      <c r="A12" s="9" t="s">
        <v>24</v>
      </c>
      <c r="B12" s="6" t="s">
        <v>2</v>
      </c>
      <c r="C12" s="17">
        <f>(C13-C32)/C11</f>
        <v>3138.673234375</v>
      </c>
      <c r="D12" s="17">
        <f t="shared" ref="D12:E12" si="0">(D13-D32)/D11</f>
        <v>784.66830859375</v>
      </c>
      <c r="E12" s="17">
        <f t="shared" si="0"/>
        <v>784.66830859375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100437.5435</v>
      </c>
      <c r="D13" s="47">
        <f t="shared" ref="D13:E13" si="1">D15+D29+D30+D33+D31+D32</f>
        <v>25109.385875</v>
      </c>
      <c r="E13" s="47">
        <f t="shared" si="1"/>
        <v>25109.385875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/>
      <c r="G14" s="16"/>
    </row>
    <row r="15" spans="1:7" ht="25.5" x14ac:dyDescent="0.3">
      <c r="A15" s="82" t="s">
        <v>12</v>
      </c>
      <c r="B15" s="88" t="s">
        <v>2</v>
      </c>
      <c r="C15" s="84">
        <f>C17+C20+C23+C26</f>
        <v>80360.3</v>
      </c>
      <c r="D15" s="84">
        <f t="shared" ref="D15:E15" si="3">D17+D20+D23+D26</f>
        <v>20090.075000000001</v>
      </c>
      <c r="E15" s="84">
        <f t="shared" si="3"/>
        <v>20090.075000000001</v>
      </c>
    </row>
    <row r="16" spans="1:7" x14ac:dyDescent="0.3">
      <c r="A16" s="7" t="s">
        <v>1</v>
      </c>
      <c r="B16" s="8"/>
      <c r="C16" s="33"/>
      <c r="D16" s="17">
        <f t="shared" si="2"/>
        <v>0</v>
      </c>
      <c r="E16" s="17"/>
    </row>
    <row r="17" spans="1:6" s="21" customFormat="1" ht="25.5" x14ac:dyDescent="0.3">
      <c r="A17" s="18" t="s">
        <v>29</v>
      </c>
      <c r="B17" s="53" t="s">
        <v>2</v>
      </c>
      <c r="C17" s="55">
        <v>12993.9</v>
      </c>
      <c r="D17" s="47">
        <f>C17/4</f>
        <v>3248.4749999999999</v>
      </c>
      <c r="E17" s="47">
        <f t="shared" si="2"/>
        <v>3248.4749999999999</v>
      </c>
    </row>
    <row r="18" spans="1:6" s="21" customFormat="1" x14ac:dyDescent="0.3">
      <c r="A18" s="25" t="s">
        <v>4</v>
      </c>
      <c r="B18" s="26" t="s">
        <v>3</v>
      </c>
      <c r="C18" s="40">
        <v>3.5</v>
      </c>
      <c r="D18" s="17">
        <f t="shared" si="2"/>
        <v>3.5</v>
      </c>
      <c r="E18" s="17">
        <f t="shared" si="2"/>
        <v>3.5</v>
      </c>
      <c r="F18" s="86">
        <f>C18+C21+C24+C27</f>
        <v>27.28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309578.57142857142</v>
      </c>
      <c r="D19" s="17">
        <f t="shared" si="2"/>
        <v>309578.57142857142</v>
      </c>
      <c r="E19" s="17">
        <f t="shared" si="2"/>
        <v>309578.57142857142</v>
      </c>
    </row>
    <row r="20" spans="1:6" s="21" customFormat="1" ht="25.5" x14ac:dyDescent="0.3">
      <c r="A20" s="18" t="s">
        <v>30</v>
      </c>
      <c r="B20" s="53" t="s">
        <v>2</v>
      </c>
      <c r="C20" s="55">
        <v>41677.199999999997</v>
      </c>
      <c r="D20" s="47">
        <f>C20/4</f>
        <v>10419.299999999999</v>
      </c>
      <c r="E20" s="47">
        <f t="shared" si="2"/>
        <v>10419.299999999999</v>
      </c>
    </row>
    <row r="21" spans="1:6" s="21" customFormat="1" x14ac:dyDescent="0.3">
      <c r="A21" s="25" t="s">
        <v>4</v>
      </c>
      <c r="B21" s="26" t="s">
        <v>3</v>
      </c>
      <c r="C21" s="69">
        <v>10.28</v>
      </c>
      <c r="D21" s="17">
        <f t="shared" si="2"/>
        <v>10.28</v>
      </c>
      <c r="E21" s="17">
        <f t="shared" si="2"/>
        <v>10.28</v>
      </c>
    </row>
    <row r="22" spans="1:6" s="21" customFormat="1" ht="21.95" customHeight="1" x14ac:dyDescent="0.3">
      <c r="A22" s="25" t="s">
        <v>25</v>
      </c>
      <c r="B22" s="19" t="s">
        <v>26</v>
      </c>
      <c r="C22" s="33">
        <f>C20/12/C21*1000</f>
        <v>337850.1945525292</v>
      </c>
      <c r="D22" s="17">
        <f t="shared" si="2"/>
        <v>337850.1945525292</v>
      </c>
      <c r="E22" s="17">
        <f t="shared" si="2"/>
        <v>337850.1945525292</v>
      </c>
    </row>
    <row r="23" spans="1:6" ht="39" x14ac:dyDescent="0.3">
      <c r="A23" s="11" t="s">
        <v>36</v>
      </c>
      <c r="B23" s="52" t="s">
        <v>2</v>
      </c>
      <c r="C23" s="55">
        <v>10698.1</v>
      </c>
      <c r="D23" s="47">
        <f>C23/4</f>
        <v>2674.5250000000001</v>
      </c>
      <c r="E23" s="47">
        <f t="shared" si="2"/>
        <v>2674.5250000000001</v>
      </c>
    </row>
    <row r="24" spans="1:6" x14ac:dyDescent="0.3">
      <c r="A24" s="9" t="s">
        <v>4</v>
      </c>
      <c r="B24" s="10" t="s">
        <v>3</v>
      </c>
      <c r="C24" s="40">
        <v>3</v>
      </c>
      <c r="D24" s="17">
        <f t="shared" ref="D24" si="4">C24</f>
        <v>3</v>
      </c>
      <c r="E24" s="17">
        <f t="shared" ref="E24" si="5">D24</f>
        <v>3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297169.44444444444</v>
      </c>
      <c r="D25" s="17">
        <f t="shared" si="2"/>
        <v>297169.44444444444</v>
      </c>
      <c r="E25" s="17">
        <f t="shared" si="2"/>
        <v>297169.44444444444</v>
      </c>
    </row>
    <row r="26" spans="1:6" ht="25.5" x14ac:dyDescent="0.3">
      <c r="A26" s="5" t="s">
        <v>23</v>
      </c>
      <c r="B26" s="52" t="s">
        <v>2</v>
      </c>
      <c r="C26" s="55">
        <v>14991.1</v>
      </c>
      <c r="D26" s="47">
        <f>C26/4</f>
        <v>3747.7750000000001</v>
      </c>
      <c r="E26" s="47">
        <f t="shared" si="2"/>
        <v>3747.7750000000001</v>
      </c>
    </row>
    <row r="27" spans="1:6" x14ac:dyDescent="0.3">
      <c r="A27" s="9" t="s">
        <v>4</v>
      </c>
      <c r="B27" s="10" t="s">
        <v>3</v>
      </c>
      <c r="C27" s="40">
        <v>10.5</v>
      </c>
      <c r="D27" s="17">
        <f t="shared" si="2"/>
        <v>10.5</v>
      </c>
      <c r="E27" s="17">
        <f t="shared" si="2"/>
        <v>10.5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118976.98412698414</v>
      </c>
      <c r="D28" s="33">
        <f>D26/3/D27*1000</f>
        <v>118976.98412698414</v>
      </c>
      <c r="E28" s="17">
        <f t="shared" si="2"/>
        <v>118976.98412698414</v>
      </c>
    </row>
    <row r="29" spans="1:6" ht="25.5" x14ac:dyDescent="0.3">
      <c r="A29" s="5" t="s">
        <v>5</v>
      </c>
      <c r="B29" s="6" t="s">
        <v>2</v>
      </c>
      <c r="C29" s="122">
        <f>C15*14.5%</f>
        <v>11652.2435</v>
      </c>
      <c r="D29" s="122">
        <f t="shared" ref="D29:E29" si="6">D15*14.5%</f>
        <v>2913.0608750000001</v>
      </c>
      <c r="E29" s="122">
        <f t="shared" si="6"/>
        <v>2913.0608750000001</v>
      </c>
    </row>
    <row r="30" spans="1:6" ht="36.75" x14ac:dyDescent="0.3">
      <c r="A30" s="11" t="s">
        <v>6</v>
      </c>
      <c r="B30" s="6" t="s">
        <v>2</v>
      </c>
      <c r="C30" s="55">
        <v>4452</v>
      </c>
      <c r="D30" s="47">
        <f>C30/4</f>
        <v>1113</v>
      </c>
      <c r="E30" s="47">
        <f t="shared" si="2"/>
        <v>1113</v>
      </c>
    </row>
    <row r="31" spans="1:6" ht="25.5" x14ac:dyDescent="0.3">
      <c r="A31" s="11" t="s">
        <v>7</v>
      </c>
      <c r="B31" s="6" t="s">
        <v>2</v>
      </c>
      <c r="C31" s="55"/>
      <c r="D31" s="47"/>
      <c r="E31" s="47">
        <f t="shared" si="2"/>
        <v>0</v>
      </c>
    </row>
    <row r="32" spans="1:6" ht="36.75" x14ac:dyDescent="0.3">
      <c r="A32" s="11" t="s">
        <v>8</v>
      </c>
      <c r="B32" s="6" t="s">
        <v>2</v>
      </c>
      <c r="C32" s="47"/>
      <c r="D32" s="47"/>
      <c r="E32" s="47"/>
    </row>
    <row r="33" spans="1:5" ht="38.25" customHeight="1" x14ac:dyDescent="0.3">
      <c r="A33" s="11" t="s">
        <v>9</v>
      </c>
      <c r="B33" s="6" t="s">
        <v>2</v>
      </c>
      <c r="C33" s="47">
        <v>3973</v>
      </c>
      <c r="D33" s="47">
        <f>C33/4</f>
        <v>993.25</v>
      </c>
      <c r="E33" s="47">
        <f t="shared" si="2"/>
        <v>993.25</v>
      </c>
    </row>
    <row r="34" spans="1:5" x14ac:dyDescent="0.3">
      <c r="C34" s="16">
        <f>C33+C32+C31+C30+C29+C15</f>
        <v>100437.5435</v>
      </c>
      <c r="D34" s="41"/>
      <c r="E34" s="41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75</v>
      </c>
      <c r="B2" s="114"/>
      <c r="C2" s="114"/>
      <c r="D2" s="114"/>
      <c r="E2" s="114"/>
    </row>
    <row r="3" spans="1:7" x14ac:dyDescent="0.3">
      <c r="A3" s="1"/>
    </row>
    <row r="4" spans="1:7" ht="43.5" customHeight="1" x14ac:dyDescent="0.3">
      <c r="A4" s="120" t="s">
        <v>43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45" t="s">
        <v>14</v>
      </c>
    </row>
    <row r="11" spans="1:7" x14ac:dyDescent="0.3">
      <c r="A11" s="5" t="s">
        <v>21</v>
      </c>
      <c r="B11" s="6" t="s">
        <v>10</v>
      </c>
      <c r="C11" s="50">
        <v>15</v>
      </c>
      <c r="D11" s="50">
        <f>C11</f>
        <v>15</v>
      </c>
      <c r="E11" s="50">
        <f>D11</f>
        <v>15</v>
      </c>
    </row>
    <row r="12" spans="1:7" ht="25.5" x14ac:dyDescent="0.3">
      <c r="A12" s="9" t="s">
        <v>24</v>
      </c>
      <c r="B12" s="6" t="s">
        <v>2</v>
      </c>
      <c r="C12" s="17">
        <f>(C13-C32)/C11</f>
        <v>5734.2275333333337</v>
      </c>
      <c r="D12" s="17">
        <f t="shared" ref="D12:E12" si="0">(D13-D32)/D11</f>
        <v>1433.5568833333334</v>
      </c>
      <c r="E12" s="17">
        <f t="shared" si="0"/>
        <v>1433.5568833333334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86013.413</v>
      </c>
      <c r="D13" s="47">
        <f t="shared" ref="D13:E13" si="1">D15+D29+D30+D33+D31+D32</f>
        <v>21503.35325</v>
      </c>
      <c r="E13" s="47">
        <f t="shared" si="1"/>
        <v>21503.35325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/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67979.399999999994</v>
      </c>
      <c r="D15" s="84">
        <f>C15/4</f>
        <v>16994.849999999999</v>
      </c>
      <c r="E15" s="84">
        <f>D15</f>
        <v>16994.849999999999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/>
    </row>
    <row r="17" spans="1:6" s="21" customFormat="1" ht="25.5" x14ac:dyDescent="0.3">
      <c r="A17" s="18" t="s">
        <v>29</v>
      </c>
      <c r="B17" s="53" t="s">
        <v>2</v>
      </c>
      <c r="C17" s="55">
        <v>9964.7000000000007</v>
      </c>
      <c r="D17" s="47">
        <f>C17/4</f>
        <v>2491.1750000000002</v>
      </c>
      <c r="E17" s="47">
        <f>D17</f>
        <v>2491.1750000000002</v>
      </c>
    </row>
    <row r="18" spans="1:6" s="21" customFormat="1" x14ac:dyDescent="0.3">
      <c r="A18" s="25" t="s">
        <v>4</v>
      </c>
      <c r="B18" s="26" t="s">
        <v>3</v>
      </c>
      <c r="C18" s="33">
        <v>2.5</v>
      </c>
      <c r="D18" s="17">
        <f t="shared" si="2"/>
        <v>2.5</v>
      </c>
      <c r="E18" s="17">
        <f t="shared" si="2"/>
        <v>2.5</v>
      </c>
      <c r="F18" s="86">
        <f>C18+C21+C24+C27</f>
        <v>27.13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332356.66666666669</v>
      </c>
      <c r="D19" s="33">
        <f>D17/D18/3*1000+200</f>
        <v>332356.66666666669</v>
      </c>
      <c r="E19" s="33">
        <f>E17/E18/3*1000+200</f>
        <v>332356.66666666669</v>
      </c>
    </row>
    <row r="20" spans="1:6" s="21" customFormat="1" ht="25.5" x14ac:dyDescent="0.3">
      <c r="A20" s="18" t="s">
        <v>30</v>
      </c>
      <c r="B20" s="53" t="s">
        <v>2</v>
      </c>
      <c r="C20" s="55">
        <v>30248.6</v>
      </c>
      <c r="D20" s="47">
        <f>C20/4</f>
        <v>7562.15</v>
      </c>
      <c r="E20" s="47">
        <f t="shared" si="2"/>
        <v>7562.15</v>
      </c>
    </row>
    <row r="21" spans="1:6" s="21" customFormat="1" x14ac:dyDescent="0.3">
      <c r="A21" s="25" t="s">
        <v>4</v>
      </c>
      <c r="B21" s="26" t="s">
        <v>3</v>
      </c>
      <c r="C21" s="70">
        <v>7.13</v>
      </c>
      <c r="D21" s="17">
        <f t="shared" si="2"/>
        <v>7.13</v>
      </c>
      <c r="E21" s="17">
        <f t="shared" si="2"/>
        <v>7.13</v>
      </c>
    </row>
    <row r="22" spans="1:6" s="21" customFormat="1" ht="21.95" customHeight="1" x14ac:dyDescent="0.3">
      <c r="A22" s="25" t="s">
        <v>25</v>
      </c>
      <c r="B22" s="19" t="s">
        <v>26</v>
      </c>
      <c r="C22" s="33">
        <f>C20/12/C21*1000</f>
        <v>353536.69939223939</v>
      </c>
      <c r="D22" s="33">
        <f>D20/3/D21*1000</f>
        <v>353536.69939223939</v>
      </c>
      <c r="E22" s="33">
        <f>E20/3/E21*1000</f>
        <v>353536.69939223939</v>
      </c>
    </row>
    <row r="23" spans="1:6" ht="39" x14ac:dyDescent="0.3">
      <c r="A23" s="11" t="s">
        <v>36</v>
      </c>
      <c r="B23" s="52" t="s">
        <v>2</v>
      </c>
      <c r="C23" s="55">
        <v>8827.1</v>
      </c>
      <c r="D23" s="47">
        <f>C23/4</f>
        <v>2206.7750000000001</v>
      </c>
      <c r="E23" s="47">
        <f>D23/4</f>
        <v>551.69375000000002</v>
      </c>
    </row>
    <row r="24" spans="1:6" x14ac:dyDescent="0.3">
      <c r="A24" s="9" t="s">
        <v>4</v>
      </c>
      <c r="B24" s="10" t="s">
        <v>3</v>
      </c>
      <c r="C24" s="33">
        <v>3.5</v>
      </c>
      <c r="D24" s="17">
        <f t="shared" si="2"/>
        <v>3.5</v>
      </c>
      <c r="E24" s="17">
        <f t="shared" si="2"/>
        <v>3.5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210169.04761904763</v>
      </c>
      <c r="D25" s="17">
        <f t="shared" si="2"/>
        <v>210169.04761904763</v>
      </c>
      <c r="E25" s="17">
        <f t="shared" si="2"/>
        <v>210169.04761904763</v>
      </c>
    </row>
    <row r="26" spans="1:6" ht="25.5" x14ac:dyDescent="0.3">
      <c r="A26" s="5" t="s">
        <v>23</v>
      </c>
      <c r="B26" s="52" t="s">
        <v>2</v>
      </c>
      <c r="C26" s="55">
        <v>18939</v>
      </c>
      <c r="D26" s="47">
        <f>C26/4</f>
        <v>4734.75</v>
      </c>
      <c r="E26" s="47">
        <f>D26/4</f>
        <v>1183.6875</v>
      </c>
    </row>
    <row r="27" spans="1:6" x14ac:dyDescent="0.3">
      <c r="A27" s="9" t="s">
        <v>4</v>
      </c>
      <c r="B27" s="10" t="s">
        <v>3</v>
      </c>
      <c r="C27" s="33">
        <v>14</v>
      </c>
      <c r="D27" s="17">
        <f t="shared" si="2"/>
        <v>14</v>
      </c>
      <c r="E27" s="17">
        <f t="shared" si="2"/>
        <v>14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112732.14285714286</v>
      </c>
      <c r="D28" s="33">
        <f>D26/3/D27*1000</f>
        <v>112732.14285714286</v>
      </c>
      <c r="E28" s="33">
        <f t="shared" ref="E28" si="3">E26/12/E27*1000</f>
        <v>7045.7589285714284</v>
      </c>
    </row>
    <row r="29" spans="1:6" ht="25.5" x14ac:dyDescent="0.3">
      <c r="A29" s="5" t="s">
        <v>5</v>
      </c>
      <c r="B29" s="6" t="s">
        <v>2</v>
      </c>
      <c r="C29" s="122">
        <f>C15*14.5%</f>
        <v>9857.012999999999</v>
      </c>
      <c r="D29" s="122">
        <f t="shared" ref="D29:E29" si="4">D15*14.5%</f>
        <v>2464.2532499999998</v>
      </c>
      <c r="E29" s="122">
        <f t="shared" si="4"/>
        <v>2464.2532499999998</v>
      </c>
    </row>
    <row r="30" spans="1:6" ht="36.75" x14ac:dyDescent="0.3">
      <c r="A30" s="11" t="s">
        <v>6</v>
      </c>
      <c r="B30" s="6" t="s">
        <v>2</v>
      </c>
      <c r="C30" s="55">
        <v>4452</v>
      </c>
      <c r="D30" s="47">
        <f>C30/4</f>
        <v>1113</v>
      </c>
      <c r="E30" s="47">
        <f t="shared" si="2"/>
        <v>1113</v>
      </c>
    </row>
    <row r="31" spans="1:6" ht="25.5" x14ac:dyDescent="0.3">
      <c r="A31" s="11" t="s">
        <v>7</v>
      </c>
      <c r="B31" s="6" t="s">
        <v>2</v>
      </c>
      <c r="C31" s="17"/>
      <c r="D31" s="17">
        <f t="shared" si="2"/>
        <v>0</v>
      </c>
      <c r="E31" s="17">
        <f t="shared" si="2"/>
        <v>0</v>
      </c>
    </row>
    <row r="32" spans="1:6" ht="36.75" x14ac:dyDescent="0.3">
      <c r="A32" s="11" t="s">
        <v>8</v>
      </c>
      <c r="B32" s="6" t="s">
        <v>2</v>
      </c>
      <c r="C32" s="47"/>
      <c r="D32" s="47"/>
      <c r="E32" s="47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7">
        <v>3725</v>
      </c>
      <c r="D33" s="47">
        <f>C33/4</f>
        <v>931.25</v>
      </c>
      <c r="E33" s="47">
        <f t="shared" si="2"/>
        <v>931.25</v>
      </c>
    </row>
    <row r="34" spans="1:5" x14ac:dyDescent="0.3">
      <c r="C34" s="16">
        <f>C33+C32+C31+C30+C29+C15</f>
        <v>86013.413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x14ac:dyDescent="0.3">
      <c r="A4" s="115" t="s">
        <v>42</v>
      </c>
      <c r="B4" s="115"/>
      <c r="C4" s="115"/>
      <c r="D4" s="115"/>
      <c r="E4" s="115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8</v>
      </c>
      <c r="D11" s="50">
        <f>C11</f>
        <v>8</v>
      </c>
      <c r="E11" s="50">
        <f>D11</f>
        <v>8</v>
      </c>
    </row>
    <row r="12" spans="1:7" ht="25.5" x14ac:dyDescent="0.3">
      <c r="A12" s="9" t="s">
        <v>24</v>
      </c>
      <c r="B12" s="6" t="s">
        <v>2</v>
      </c>
      <c r="C12" s="17">
        <f>(C13-C32)/C11</f>
        <v>4737.0726250000007</v>
      </c>
      <c r="D12" s="17">
        <f t="shared" ref="D12:E12" si="0">(D13-D32)/D11</f>
        <v>1168.6431562500002</v>
      </c>
      <c r="E12" s="17">
        <f t="shared" si="0"/>
        <v>1168.6431562500002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37896.581000000006</v>
      </c>
      <c r="D13" s="47">
        <f t="shared" ref="D13:E13" si="1">D15+D29+D30+D33+D31+D32</f>
        <v>9349.1452500000014</v>
      </c>
      <c r="E13" s="47">
        <f t="shared" si="1"/>
        <v>9349.1452500000014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C20+C26+C23</f>
        <v>26777.800000000003</v>
      </c>
      <c r="D15" s="84">
        <f t="shared" ref="D15:E15" si="3">D20+D26+D23</f>
        <v>6694.4500000000007</v>
      </c>
      <c r="E15" s="84">
        <f t="shared" si="3"/>
        <v>6694.4500000000007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24" t="s">
        <v>29</v>
      </c>
      <c r="B17" s="19" t="s">
        <v>2</v>
      </c>
      <c r="C17" s="42"/>
      <c r="D17" s="17">
        <f t="shared" si="2"/>
        <v>0</v>
      </c>
      <c r="E17" s="17">
        <f t="shared" si="2"/>
        <v>0</v>
      </c>
    </row>
    <row r="18" spans="1:6" s="21" customFormat="1" x14ac:dyDescent="0.3">
      <c r="A18" s="25" t="s">
        <v>4</v>
      </c>
      <c r="B18" s="26" t="s">
        <v>3</v>
      </c>
      <c r="C18" s="43"/>
      <c r="D18" s="17">
        <f t="shared" si="2"/>
        <v>0</v>
      </c>
      <c r="E18" s="17">
        <f t="shared" si="2"/>
        <v>0</v>
      </c>
      <c r="F18" s="86">
        <f>C18+C21+C24+C27</f>
        <v>12.84</v>
      </c>
    </row>
    <row r="19" spans="1:6" s="21" customFormat="1" ht="21.95" customHeight="1" x14ac:dyDescent="0.3">
      <c r="A19" s="25" t="s">
        <v>25</v>
      </c>
      <c r="B19" s="19" t="s">
        <v>26</v>
      </c>
      <c r="C19" s="42"/>
      <c r="D19" s="17">
        <f t="shared" si="2"/>
        <v>0</v>
      </c>
      <c r="E19" s="17">
        <f t="shared" si="2"/>
        <v>0</v>
      </c>
    </row>
    <row r="20" spans="1:6" s="21" customFormat="1" ht="25.5" x14ac:dyDescent="0.3">
      <c r="A20" s="18" t="s">
        <v>30</v>
      </c>
      <c r="B20" s="53" t="s">
        <v>2</v>
      </c>
      <c r="C20" s="54">
        <v>11745.2</v>
      </c>
      <c r="D20" s="47">
        <f>C20/4</f>
        <v>2936.3</v>
      </c>
      <c r="E20" s="47">
        <f t="shared" si="2"/>
        <v>2936.3</v>
      </c>
    </row>
    <row r="21" spans="1:6" s="21" customFormat="1" x14ac:dyDescent="0.3">
      <c r="A21" s="25" t="s">
        <v>4</v>
      </c>
      <c r="B21" s="26" t="s">
        <v>3</v>
      </c>
      <c r="C21" s="51">
        <v>2.84</v>
      </c>
      <c r="D21" s="17">
        <f t="shared" si="2"/>
        <v>2.84</v>
      </c>
      <c r="E21" s="17">
        <f t="shared" si="2"/>
        <v>2.84</v>
      </c>
    </row>
    <row r="22" spans="1:6" ht="21.95" customHeight="1" x14ac:dyDescent="0.3">
      <c r="A22" s="9" t="s">
        <v>25</v>
      </c>
      <c r="B22" s="6" t="s">
        <v>26</v>
      </c>
      <c r="C22" s="42">
        <f>C20/12/C21*1000</f>
        <v>344636.1502347418</v>
      </c>
      <c r="D22" s="42">
        <f t="shared" ref="D22:E22" si="4">D20/12/D21*1000</f>
        <v>86159.03755868545</v>
      </c>
      <c r="E22" s="42">
        <f t="shared" si="4"/>
        <v>86159.03755868545</v>
      </c>
    </row>
    <row r="23" spans="1:6" ht="39" x14ac:dyDescent="0.3">
      <c r="A23" s="11" t="s">
        <v>36</v>
      </c>
      <c r="B23" s="52" t="s">
        <v>2</v>
      </c>
      <c r="C23" s="54">
        <v>2484.9</v>
      </c>
      <c r="D23" s="47">
        <f>C23/4</f>
        <v>621.22500000000002</v>
      </c>
      <c r="E23" s="47">
        <f t="shared" ref="E23" si="5">D23</f>
        <v>621.22500000000002</v>
      </c>
    </row>
    <row r="24" spans="1:6" x14ac:dyDescent="0.3">
      <c r="A24" s="9" t="s">
        <v>4</v>
      </c>
      <c r="B24" s="10" t="s">
        <v>3</v>
      </c>
      <c r="C24" s="43">
        <v>1</v>
      </c>
      <c r="D24" s="17">
        <f t="shared" si="2"/>
        <v>1</v>
      </c>
      <c r="E24" s="17">
        <f t="shared" si="2"/>
        <v>1</v>
      </c>
    </row>
    <row r="25" spans="1:6" ht="21.95" customHeight="1" x14ac:dyDescent="0.3">
      <c r="A25" s="9" t="s">
        <v>25</v>
      </c>
      <c r="B25" s="6" t="s">
        <v>26</v>
      </c>
      <c r="C25" s="42">
        <f>C23/12/C24*1000</f>
        <v>207075.00000000003</v>
      </c>
      <c r="D25" s="17">
        <f t="shared" si="2"/>
        <v>207075.00000000003</v>
      </c>
      <c r="E25" s="17">
        <f t="shared" si="2"/>
        <v>207075.00000000003</v>
      </c>
    </row>
    <row r="26" spans="1:6" ht="25.5" x14ac:dyDescent="0.3">
      <c r="A26" s="5" t="s">
        <v>23</v>
      </c>
      <c r="B26" s="52" t="s">
        <v>2</v>
      </c>
      <c r="C26" s="54">
        <v>12547.7</v>
      </c>
      <c r="D26" s="47">
        <f>C26/4</f>
        <v>3136.9250000000002</v>
      </c>
      <c r="E26" s="47">
        <f>D26</f>
        <v>3136.9250000000002</v>
      </c>
    </row>
    <row r="27" spans="1:6" x14ac:dyDescent="0.3">
      <c r="A27" s="9" t="s">
        <v>4</v>
      </c>
      <c r="B27" s="10" t="s">
        <v>3</v>
      </c>
      <c r="C27" s="43">
        <v>9</v>
      </c>
      <c r="D27" s="17">
        <f t="shared" si="2"/>
        <v>9</v>
      </c>
      <c r="E27" s="17">
        <f t="shared" si="2"/>
        <v>9</v>
      </c>
    </row>
    <row r="28" spans="1:6" ht="21.95" customHeight="1" x14ac:dyDescent="0.3">
      <c r="A28" s="9" t="s">
        <v>25</v>
      </c>
      <c r="B28" s="6" t="s">
        <v>26</v>
      </c>
      <c r="C28" s="42">
        <f>C26/12/C27*1000</f>
        <v>116182.40740740742</v>
      </c>
      <c r="D28" s="42">
        <f>D26/3/D27*1000</f>
        <v>116182.40740740742</v>
      </c>
      <c r="E28" s="42">
        <f>E26/3/E27*1000</f>
        <v>116182.40740740742</v>
      </c>
    </row>
    <row r="29" spans="1:6" ht="25.5" x14ac:dyDescent="0.3">
      <c r="A29" s="5" t="s">
        <v>5</v>
      </c>
      <c r="B29" s="6" t="s">
        <v>2</v>
      </c>
      <c r="C29" s="122">
        <f>C15*14.5%</f>
        <v>3882.7809999999999</v>
      </c>
      <c r="D29" s="122">
        <f t="shared" ref="D29:E29" si="6">D15*14.5%</f>
        <v>970.69524999999999</v>
      </c>
      <c r="E29" s="122">
        <f t="shared" si="6"/>
        <v>970.69524999999999</v>
      </c>
    </row>
    <row r="30" spans="1:6" ht="36.75" x14ac:dyDescent="0.3">
      <c r="A30" s="11" t="s">
        <v>6</v>
      </c>
      <c r="B30" s="6" t="s">
        <v>2</v>
      </c>
      <c r="C30" s="47">
        <v>3452</v>
      </c>
      <c r="D30" s="47">
        <f>C30/4</f>
        <v>863</v>
      </c>
      <c r="E30" s="47">
        <f>D30</f>
        <v>863</v>
      </c>
    </row>
    <row r="31" spans="1:6" ht="25.5" x14ac:dyDescent="0.3">
      <c r="A31" s="11" t="s">
        <v>7</v>
      </c>
      <c r="B31" s="6" t="s">
        <v>2</v>
      </c>
      <c r="C31" s="17">
        <v>500</v>
      </c>
      <c r="D31" s="47"/>
      <c r="E31" s="47">
        <f>D31</f>
        <v>0</v>
      </c>
    </row>
    <row r="32" spans="1:6" ht="36.75" x14ac:dyDescent="0.3">
      <c r="A32" s="11" t="s">
        <v>8</v>
      </c>
      <c r="B32" s="6" t="s">
        <v>2</v>
      </c>
      <c r="C32" s="17"/>
      <c r="D32" s="17">
        <f t="shared" si="2"/>
        <v>0</v>
      </c>
      <c r="E32" s="17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7">
        <v>3284</v>
      </c>
      <c r="D33" s="47">
        <f>C33/4</f>
        <v>821</v>
      </c>
      <c r="E33" s="47">
        <f t="shared" si="2"/>
        <v>821</v>
      </c>
    </row>
    <row r="34" spans="1:5" x14ac:dyDescent="0.3">
      <c r="C34" s="16">
        <f>C33+C32+C31+C30+C29+C15</f>
        <v>37896.581000000006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D13" sqref="D13"/>
    </sheetView>
  </sheetViews>
  <sheetFormatPr defaultColWidth="9.140625" defaultRowHeight="20.25" x14ac:dyDescent="0.3"/>
  <cols>
    <col min="1" max="1" width="52" style="2" customWidth="1"/>
    <col min="2" max="2" width="9.140625" style="3"/>
    <col min="3" max="3" width="15.42578125" style="34" customWidth="1"/>
    <col min="4" max="4" width="16" style="34" customWidth="1"/>
    <col min="5" max="5" width="14.42578125" style="34" customWidth="1"/>
    <col min="6" max="6" width="15.42578125" style="95" customWidth="1"/>
    <col min="7" max="7" width="15" style="2" customWidth="1"/>
    <col min="8" max="8" width="12" style="2" customWidth="1"/>
    <col min="9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  <c r="F1" s="94"/>
    </row>
    <row r="2" spans="1:7" x14ac:dyDescent="0.3">
      <c r="A2" s="114" t="s">
        <v>68</v>
      </c>
      <c r="B2" s="114"/>
      <c r="C2" s="114"/>
      <c r="D2" s="114"/>
      <c r="E2" s="114"/>
      <c r="F2" s="94"/>
    </row>
    <row r="3" spans="1:7" x14ac:dyDescent="0.3">
      <c r="A3" s="1"/>
    </row>
    <row r="4" spans="1:7" x14ac:dyDescent="0.3">
      <c r="A4" s="115" t="s">
        <v>28</v>
      </c>
      <c r="B4" s="115"/>
      <c r="C4" s="115"/>
      <c r="D4" s="115"/>
      <c r="E4" s="115"/>
      <c r="F4" s="96"/>
    </row>
    <row r="5" spans="1:7" ht="15.75" customHeight="1" x14ac:dyDescent="0.3">
      <c r="A5" s="116" t="s">
        <v>16</v>
      </c>
      <c r="B5" s="116"/>
      <c r="C5" s="116"/>
      <c r="D5" s="116"/>
      <c r="E5" s="116"/>
      <c r="F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69</v>
      </c>
      <c r="D9" s="119"/>
      <c r="E9" s="119"/>
      <c r="F9" s="98"/>
    </row>
    <row r="10" spans="1:7" ht="40.5" x14ac:dyDescent="0.3">
      <c r="A10" s="117"/>
      <c r="B10" s="118"/>
      <c r="C10" s="35" t="s">
        <v>19</v>
      </c>
      <c r="D10" s="35" t="s">
        <v>20</v>
      </c>
      <c r="E10" s="113" t="s">
        <v>14</v>
      </c>
      <c r="F10" s="99" t="s">
        <v>19</v>
      </c>
    </row>
    <row r="11" spans="1:7" x14ac:dyDescent="0.3">
      <c r="A11" s="5" t="s">
        <v>21</v>
      </c>
      <c r="B11" s="6" t="s">
        <v>10</v>
      </c>
      <c r="C11" s="50">
        <v>1570</v>
      </c>
      <c r="D11" s="50">
        <v>1570</v>
      </c>
      <c r="E11" s="50">
        <v>1570</v>
      </c>
      <c r="F11" s="50">
        <v>1659</v>
      </c>
    </row>
    <row r="12" spans="1:7" ht="25.5" x14ac:dyDescent="0.3">
      <c r="A12" s="9" t="s">
        <v>24</v>
      </c>
      <c r="B12" s="6" t="s">
        <v>2</v>
      </c>
      <c r="C12" s="17">
        <v>2241.7010329617838</v>
      </c>
      <c r="D12" s="17">
        <v>547.18608626592356</v>
      </c>
      <c r="E12" s="17">
        <v>547.18608626592356</v>
      </c>
      <c r="F12" s="100">
        <v>2043.3074141048824</v>
      </c>
    </row>
    <row r="13" spans="1:7" ht="25.5" x14ac:dyDescent="0.3">
      <c r="A13" s="5" t="s">
        <v>11</v>
      </c>
      <c r="B13" s="6" t="s">
        <v>2</v>
      </c>
      <c r="C13" s="59">
        <v>3594704.0217500003</v>
      </c>
      <c r="D13" s="59">
        <v>874082.15543749998</v>
      </c>
      <c r="E13" s="59">
        <v>874082.15543749998</v>
      </c>
      <c r="F13" s="101">
        <v>3389847</v>
      </c>
      <c r="G13" s="75">
        <v>204857.02175000031</v>
      </c>
    </row>
    <row r="14" spans="1:7" x14ac:dyDescent="0.3">
      <c r="A14" s="7" t="s">
        <v>0</v>
      </c>
      <c r="B14" s="8"/>
      <c r="C14" s="37">
        <v>0</v>
      </c>
      <c r="D14" s="37">
        <v>0</v>
      </c>
      <c r="E14" s="37">
        <v>0</v>
      </c>
      <c r="F14" s="102">
        <v>0</v>
      </c>
    </row>
    <row r="15" spans="1:7" ht="25.5" x14ac:dyDescent="0.3">
      <c r="A15" s="90" t="s">
        <v>12</v>
      </c>
      <c r="B15" s="91" t="s">
        <v>2</v>
      </c>
      <c r="C15" s="92">
        <v>2824912.4</v>
      </c>
      <c r="D15" s="92">
        <v>706228.09999999986</v>
      </c>
      <c r="E15" s="92">
        <v>706228.09999999986</v>
      </c>
      <c r="F15" s="101">
        <v>2755188</v>
      </c>
      <c r="G15" s="75">
        <v>69724.399999999907</v>
      </c>
    </row>
    <row r="16" spans="1:7" x14ac:dyDescent="0.3">
      <c r="A16" s="7" t="s">
        <v>1</v>
      </c>
      <c r="B16" s="8"/>
      <c r="C16" s="37">
        <v>0</v>
      </c>
      <c r="D16" s="37">
        <v>0</v>
      </c>
      <c r="E16" s="37">
        <v>0</v>
      </c>
      <c r="F16" s="102">
        <v>0</v>
      </c>
      <c r="G16" s="75">
        <v>0</v>
      </c>
    </row>
    <row r="17" spans="1:7" ht="25.5" x14ac:dyDescent="0.3">
      <c r="A17" s="5" t="s">
        <v>13</v>
      </c>
      <c r="B17" s="52" t="s">
        <v>2</v>
      </c>
      <c r="C17" s="46">
        <v>293073.70000000007</v>
      </c>
      <c r="D17" s="46">
        <v>78768.425000000017</v>
      </c>
      <c r="E17" s="46">
        <v>78768.425000000017</v>
      </c>
      <c r="F17" s="50">
        <v>0</v>
      </c>
      <c r="G17" s="75"/>
    </row>
    <row r="18" spans="1:7" x14ac:dyDescent="0.3">
      <c r="A18" s="9" t="s">
        <v>4</v>
      </c>
      <c r="B18" s="10" t="s">
        <v>3</v>
      </c>
      <c r="C18" s="78">
        <v>94</v>
      </c>
      <c r="D18" s="78">
        <v>94</v>
      </c>
      <c r="E18" s="78">
        <v>94</v>
      </c>
      <c r="F18" s="100" t="e">
        <v>#VALUE!</v>
      </c>
      <c r="G18" s="86">
        <v>973.04</v>
      </c>
    </row>
    <row r="19" spans="1:7" ht="21.95" customHeight="1" x14ac:dyDescent="0.3">
      <c r="A19" s="9" t="s">
        <v>25</v>
      </c>
      <c r="B19" s="6" t="s">
        <v>26</v>
      </c>
      <c r="C19" s="33">
        <v>259817.10992907808</v>
      </c>
      <c r="D19" s="33">
        <v>259817.10992907808</v>
      </c>
      <c r="E19" s="33">
        <v>259817.10992907808</v>
      </c>
      <c r="F19" s="100" t="e">
        <v>#VALUE!</v>
      </c>
      <c r="G19" s="75"/>
    </row>
    <row r="20" spans="1:7" ht="25.5" x14ac:dyDescent="0.3">
      <c r="A20" s="5" t="s">
        <v>22</v>
      </c>
      <c r="B20" s="52" t="s">
        <v>2</v>
      </c>
      <c r="C20" s="46">
        <v>1859977.8</v>
      </c>
      <c r="D20" s="46">
        <v>464994.45</v>
      </c>
      <c r="E20" s="46">
        <v>464994.45</v>
      </c>
      <c r="F20" s="50">
        <v>0</v>
      </c>
      <c r="G20" s="75"/>
    </row>
    <row r="21" spans="1:7" x14ac:dyDescent="0.3">
      <c r="A21" s="9" t="s">
        <v>4</v>
      </c>
      <c r="B21" s="10" t="s">
        <v>3</v>
      </c>
      <c r="C21" s="77">
        <v>435.79</v>
      </c>
      <c r="D21" s="78">
        <v>435.79</v>
      </c>
      <c r="E21" s="78">
        <v>435.79</v>
      </c>
      <c r="F21" s="100">
        <v>0</v>
      </c>
      <c r="G21" s="75"/>
    </row>
    <row r="22" spans="1:7" ht="21.95" customHeight="1" x14ac:dyDescent="0.3">
      <c r="A22" s="9" t="s">
        <v>25</v>
      </c>
      <c r="B22" s="6" t="s">
        <v>26</v>
      </c>
      <c r="C22" s="33">
        <v>355671.65377819591</v>
      </c>
      <c r="D22" s="33">
        <v>355671.65377819591</v>
      </c>
      <c r="E22" s="33">
        <v>355671.65377819591</v>
      </c>
      <c r="F22" s="100" t="e">
        <v>#DIV/0!</v>
      </c>
      <c r="G22" s="75"/>
    </row>
    <row r="23" spans="1:7" ht="42" customHeight="1" x14ac:dyDescent="0.3">
      <c r="A23" s="11" t="s">
        <v>36</v>
      </c>
      <c r="B23" s="52" t="s">
        <v>2</v>
      </c>
      <c r="C23" s="46">
        <v>257923.60000000003</v>
      </c>
      <c r="D23" s="46">
        <v>64480.900000000009</v>
      </c>
      <c r="E23" s="46">
        <v>62825.818750000006</v>
      </c>
      <c r="F23" s="50">
        <v>0</v>
      </c>
      <c r="G23" s="75"/>
    </row>
    <row r="24" spans="1:7" x14ac:dyDescent="0.3">
      <c r="A24" s="9" t="s">
        <v>4</v>
      </c>
      <c r="B24" s="10" t="s">
        <v>3</v>
      </c>
      <c r="C24" s="77">
        <v>101.5</v>
      </c>
      <c r="D24" s="77">
        <v>101.5</v>
      </c>
      <c r="E24" s="77">
        <v>101.5</v>
      </c>
      <c r="F24" s="103">
        <v>0</v>
      </c>
      <c r="G24" s="75"/>
    </row>
    <row r="25" spans="1:7" ht="21.95" customHeight="1" x14ac:dyDescent="0.3">
      <c r="A25" s="9" t="s">
        <v>25</v>
      </c>
      <c r="B25" s="6" t="s">
        <v>26</v>
      </c>
      <c r="C25" s="33">
        <v>211759.93431855502</v>
      </c>
      <c r="D25" s="33">
        <v>211759.93431855502</v>
      </c>
      <c r="E25" s="33">
        <v>211759.93431855502</v>
      </c>
      <c r="F25" s="100" t="e">
        <v>#DIV/0!</v>
      </c>
      <c r="G25" s="75"/>
    </row>
    <row r="26" spans="1:7" ht="25.5" x14ac:dyDescent="0.3">
      <c r="A26" s="5" t="s">
        <v>23</v>
      </c>
      <c r="B26" s="52" t="s">
        <v>2</v>
      </c>
      <c r="C26" s="46">
        <v>415323</v>
      </c>
      <c r="D26" s="46">
        <v>103830.75</v>
      </c>
      <c r="E26" s="46">
        <v>100842.1875</v>
      </c>
      <c r="F26" s="50">
        <v>0</v>
      </c>
      <c r="G26" s="75"/>
    </row>
    <row r="27" spans="1:7" x14ac:dyDescent="0.3">
      <c r="A27" s="9" t="s">
        <v>4</v>
      </c>
      <c r="B27" s="10" t="s">
        <v>3</v>
      </c>
      <c r="C27" s="77">
        <v>341.75</v>
      </c>
      <c r="D27" s="77">
        <v>341.75</v>
      </c>
      <c r="E27" s="77">
        <v>341.75</v>
      </c>
      <c r="F27" s="103">
        <v>0</v>
      </c>
      <c r="G27" s="75"/>
    </row>
    <row r="28" spans="1:7" ht="21.95" customHeight="1" x14ac:dyDescent="0.3">
      <c r="A28" s="9" t="s">
        <v>25</v>
      </c>
      <c r="B28" s="6" t="s">
        <v>26</v>
      </c>
      <c r="C28" s="33">
        <v>101273.59180687637</v>
      </c>
      <c r="D28" s="33">
        <v>101273.59180687637</v>
      </c>
      <c r="E28" s="33">
        <v>101273.59180687637</v>
      </c>
      <c r="F28" s="100" t="e">
        <v>#DIV/0!</v>
      </c>
      <c r="G28" s="75"/>
    </row>
    <row r="29" spans="1:7" ht="25.5" x14ac:dyDescent="0.3">
      <c r="A29" s="5" t="s">
        <v>5</v>
      </c>
      <c r="B29" s="6" t="s">
        <v>2</v>
      </c>
      <c r="C29" s="47">
        <v>325994.89095999993</v>
      </c>
      <c r="D29" s="47">
        <v>81498.722739999983</v>
      </c>
      <c r="E29" s="47">
        <v>81498.722739999983</v>
      </c>
      <c r="F29" s="50">
        <v>310676</v>
      </c>
      <c r="G29" s="75">
        <v>15318.890959999932</v>
      </c>
    </row>
    <row r="30" spans="1:7" ht="48" customHeight="1" x14ac:dyDescent="0.3">
      <c r="A30" s="11" t="s">
        <v>6</v>
      </c>
      <c r="B30" s="6" t="s">
        <v>2</v>
      </c>
      <c r="C30" s="59">
        <v>41718</v>
      </c>
      <c r="D30" s="89">
        <v>10429.5</v>
      </c>
      <c r="E30" s="89">
        <v>10429.5</v>
      </c>
      <c r="F30" s="101">
        <v>44701</v>
      </c>
      <c r="G30" s="75">
        <v>-2983</v>
      </c>
    </row>
    <row r="31" spans="1:7" ht="43.5" customHeight="1" x14ac:dyDescent="0.3">
      <c r="A31" s="11" t="s">
        <v>7</v>
      </c>
      <c r="B31" s="6" t="s">
        <v>2</v>
      </c>
      <c r="C31" s="59">
        <v>51879</v>
      </c>
      <c r="D31" s="93">
        <v>12721.25</v>
      </c>
      <c r="E31" s="93">
        <v>12721.25</v>
      </c>
      <c r="F31" s="50">
        <v>53379</v>
      </c>
      <c r="G31" s="75">
        <v>-1500</v>
      </c>
    </row>
    <row r="32" spans="1:7" ht="52.5" x14ac:dyDescent="0.3">
      <c r="A32" s="11" t="s">
        <v>8</v>
      </c>
      <c r="B32" s="6" t="s">
        <v>2</v>
      </c>
      <c r="C32" s="59">
        <v>75233.399999999994</v>
      </c>
      <c r="D32" s="93">
        <v>15000</v>
      </c>
      <c r="E32" s="93">
        <v>15000</v>
      </c>
      <c r="F32" s="50"/>
      <c r="G32" s="75">
        <v>75233.399999999994</v>
      </c>
    </row>
    <row r="33" spans="1:7" ht="54" customHeight="1" x14ac:dyDescent="0.3">
      <c r="A33" s="11" t="s">
        <v>9</v>
      </c>
      <c r="B33" s="6" t="s">
        <v>2</v>
      </c>
      <c r="C33" s="76">
        <v>274942</v>
      </c>
      <c r="D33" s="76">
        <v>48198.5</v>
      </c>
      <c r="E33" s="76">
        <v>48198.5</v>
      </c>
      <c r="F33" s="50">
        <v>225903</v>
      </c>
      <c r="G33" s="75">
        <v>49039</v>
      </c>
    </row>
    <row r="34" spans="1:7" x14ac:dyDescent="0.3">
      <c r="C34" s="34">
        <v>3594679.6909599998</v>
      </c>
      <c r="D34" s="34">
        <v>874076.07273999986</v>
      </c>
      <c r="E34" s="34">
        <v>874076.07273999986</v>
      </c>
      <c r="F34" s="95">
        <v>3389847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4"/>
  <sheetViews>
    <sheetView topLeftCell="A23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75</v>
      </c>
      <c r="B2" s="114"/>
      <c r="C2" s="114"/>
      <c r="D2" s="114"/>
      <c r="E2" s="114"/>
    </row>
    <row r="3" spans="1:7" x14ac:dyDescent="0.3">
      <c r="A3" s="1"/>
    </row>
    <row r="4" spans="1:7" ht="47.25" customHeight="1" x14ac:dyDescent="0.3">
      <c r="A4" s="120" t="s">
        <v>41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8</v>
      </c>
      <c r="D11" s="50">
        <f>C11</f>
        <v>8</v>
      </c>
      <c r="E11" s="50">
        <f>D11</f>
        <v>8</v>
      </c>
    </row>
    <row r="12" spans="1:7" ht="25.5" x14ac:dyDescent="0.3">
      <c r="A12" s="9" t="s">
        <v>24</v>
      </c>
      <c r="B12" s="6" t="s">
        <v>2</v>
      </c>
      <c r="C12" s="17">
        <f>(C13-C32)/C11</f>
        <v>5865.5943124999994</v>
      </c>
      <c r="D12" s="17">
        <f t="shared" ref="D12:E33" si="0">C12</f>
        <v>5865.5943124999994</v>
      </c>
      <c r="E12" s="17">
        <f t="shared" si="0"/>
        <v>5865.5943124999994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46924.754499999995</v>
      </c>
      <c r="D13" s="47">
        <f t="shared" ref="D13:E13" si="1">D15+D29+D30+D33+D31+D32</f>
        <v>12106.188624999999</v>
      </c>
      <c r="E13" s="47">
        <f t="shared" si="1"/>
        <v>12106.188624999999</v>
      </c>
    </row>
    <row r="14" spans="1:7" x14ac:dyDescent="0.3">
      <c r="A14" s="7" t="s">
        <v>0</v>
      </c>
      <c r="B14" s="8"/>
      <c r="C14" s="17"/>
      <c r="D14" s="17">
        <f t="shared" si="0"/>
        <v>0</v>
      </c>
      <c r="E14" s="17"/>
      <c r="G14" s="16"/>
    </row>
    <row r="15" spans="1:7" ht="25.5" x14ac:dyDescent="0.3">
      <c r="A15" s="82" t="s">
        <v>12</v>
      </c>
      <c r="B15" s="83" t="s">
        <v>2</v>
      </c>
      <c r="C15" s="84">
        <f>C20+C26+C17+C23</f>
        <v>36632.1</v>
      </c>
      <c r="D15" s="84">
        <f t="shared" ref="D15:E15" si="2">D20+D26+D17+D23</f>
        <v>9158.0249999999996</v>
      </c>
      <c r="E15" s="84">
        <f t="shared" si="2"/>
        <v>9158.0249999999996</v>
      </c>
    </row>
    <row r="16" spans="1:7" x14ac:dyDescent="0.3">
      <c r="A16" s="7" t="s">
        <v>1</v>
      </c>
      <c r="B16" s="8"/>
      <c r="C16" s="17"/>
      <c r="D16" s="17">
        <f t="shared" si="0"/>
        <v>0</v>
      </c>
      <c r="E16" s="17"/>
    </row>
    <row r="17" spans="1:6" s="21" customFormat="1" ht="25.5" x14ac:dyDescent="0.3">
      <c r="A17" s="18" t="s">
        <v>29</v>
      </c>
      <c r="B17" s="53" t="s">
        <v>2</v>
      </c>
      <c r="C17" s="54">
        <v>1484.6</v>
      </c>
      <c r="D17" s="47">
        <f>C17/4</f>
        <v>371.15</v>
      </c>
      <c r="E17" s="47">
        <f t="shared" ref="E17" si="3">D17</f>
        <v>371.15</v>
      </c>
    </row>
    <row r="18" spans="1:6" s="21" customFormat="1" x14ac:dyDescent="0.3">
      <c r="A18" s="25" t="s">
        <v>4</v>
      </c>
      <c r="B18" s="26" t="s">
        <v>3</v>
      </c>
      <c r="C18" s="43">
        <v>1</v>
      </c>
      <c r="D18" s="17">
        <f t="shared" ref="D18" si="4">C18</f>
        <v>1</v>
      </c>
      <c r="E18" s="17">
        <f t="shared" ref="E18" si="5">D18</f>
        <v>1</v>
      </c>
      <c r="F18" s="86">
        <f>C18+C21+C24+C27</f>
        <v>14.91</v>
      </c>
    </row>
    <row r="19" spans="1:6" s="21" customFormat="1" ht="21.95" customHeight="1" x14ac:dyDescent="0.3">
      <c r="A19" s="25" t="s">
        <v>25</v>
      </c>
      <c r="B19" s="19" t="s">
        <v>26</v>
      </c>
      <c r="C19" s="42">
        <f>C17/12/C18*1000</f>
        <v>123716.66666666666</v>
      </c>
      <c r="D19" s="42">
        <f>D17/3/D18*1000</f>
        <v>123716.66666666666</v>
      </c>
      <c r="E19" s="42">
        <f>E17/3/E18*1000</f>
        <v>123716.66666666666</v>
      </c>
    </row>
    <row r="20" spans="1:6" s="21" customFormat="1" ht="25.5" x14ac:dyDescent="0.3">
      <c r="A20" s="18" t="s">
        <v>30</v>
      </c>
      <c r="B20" s="53" t="s">
        <v>2</v>
      </c>
      <c r="C20" s="54">
        <v>20106.599999999999</v>
      </c>
      <c r="D20" s="47">
        <f>C20/4</f>
        <v>5026.6499999999996</v>
      </c>
      <c r="E20" s="47">
        <f t="shared" si="0"/>
        <v>5026.6499999999996</v>
      </c>
    </row>
    <row r="21" spans="1:6" s="21" customFormat="1" x14ac:dyDescent="0.3">
      <c r="A21" s="25" t="s">
        <v>4</v>
      </c>
      <c r="B21" s="26" t="s">
        <v>3</v>
      </c>
      <c r="C21" s="51">
        <v>4.41</v>
      </c>
      <c r="D21" s="17">
        <f t="shared" si="0"/>
        <v>4.41</v>
      </c>
      <c r="E21" s="17">
        <f t="shared" si="0"/>
        <v>4.41</v>
      </c>
    </row>
    <row r="22" spans="1:6" ht="21.95" customHeight="1" x14ac:dyDescent="0.3">
      <c r="A22" s="9" t="s">
        <v>25</v>
      </c>
      <c r="B22" s="6" t="s">
        <v>26</v>
      </c>
      <c r="C22" s="42">
        <f>C20/12/C21*1000</f>
        <v>379943.31065759633</v>
      </c>
      <c r="D22" s="42">
        <f>D20/3/D21*1000</f>
        <v>379943.31065759633</v>
      </c>
      <c r="E22" s="42">
        <f>E20/3/E21*1000</f>
        <v>379943.31065759633</v>
      </c>
    </row>
    <row r="23" spans="1:6" ht="39" x14ac:dyDescent="0.3">
      <c r="A23" s="11" t="s">
        <v>36</v>
      </c>
      <c r="B23" s="52" t="s">
        <v>2</v>
      </c>
      <c r="C23" s="54">
        <v>3044.8</v>
      </c>
      <c r="D23" s="47">
        <f>C23/4</f>
        <v>761.2</v>
      </c>
      <c r="E23" s="47">
        <f t="shared" ref="E23" si="6">D23</f>
        <v>761.2</v>
      </c>
    </row>
    <row r="24" spans="1:6" x14ac:dyDescent="0.3">
      <c r="A24" s="9" t="s">
        <v>4</v>
      </c>
      <c r="B24" s="10" t="s">
        <v>3</v>
      </c>
      <c r="C24" s="43">
        <v>1</v>
      </c>
      <c r="D24" s="17">
        <f t="shared" ref="D24" si="7">C24</f>
        <v>1</v>
      </c>
      <c r="E24" s="17">
        <f t="shared" ref="E24" si="8">D24</f>
        <v>1</v>
      </c>
    </row>
    <row r="25" spans="1:6" ht="21.95" customHeight="1" x14ac:dyDescent="0.3">
      <c r="A25" s="9" t="s">
        <v>25</v>
      </c>
      <c r="B25" s="6" t="s">
        <v>26</v>
      </c>
      <c r="C25" s="42">
        <f>C23/12/C24*1000</f>
        <v>253733.33333333334</v>
      </c>
      <c r="D25" s="42">
        <f>D23/3/D24*1000</f>
        <v>253733.33333333334</v>
      </c>
      <c r="E25" s="42">
        <f>E23/3/E24*1000</f>
        <v>253733.33333333334</v>
      </c>
    </row>
    <row r="26" spans="1:6" ht="25.5" x14ac:dyDescent="0.3">
      <c r="A26" s="5" t="s">
        <v>23</v>
      </c>
      <c r="B26" s="52" t="s">
        <v>2</v>
      </c>
      <c r="C26" s="54">
        <v>11996.1</v>
      </c>
      <c r="D26" s="47">
        <f>C26/4</f>
        <v>2999.0250000000001</v>
      </c>
      <c r="E26" s="47">
        <f>D26</f>
        <v>2999.0250000000001</v>
      </c>
    </row>
    <row r="27" spans="1:6" x14ac:dyDescent="0.3">
      <c r="A27" s="9" t="s">
        <v>4</v>
      </c>
      <c r="B27" s="10" t="s">
        <v>3</v>
      </c>
      <c r="C27" s="43">
        <v>8.5</v>
      </c>
      <c r="D27" s="17">
        <f t="shared" si="0"/>
        <v>8.5</v>
      </c>
      <c r="E27" s="17">
        <f t="shared" si="0"/>
        <v>8.5</v>
      </c>
    </row>
    <row r="28" spans="1:6" ht="21.95" customHeight="1" x14ac:dyDescent="0.3">
      <c r="A28" s="9" t="s">
        <v>25</v>
      </c>
      <c r="B28" s="6" t="s">
        <v>26</v>
      </c>
      <c r="C28" s="42">
        <f>C26/12/C27*1000</f>
        <v>117608.82352941178</v>
      </c>
      <c r="D28" s="42">
        <f t="shared" ref="D28:E28" si="9">D26/12/D27*1000</f>
        <v>29402.205882352944</v>
      </c>
      <c r="E28" s="42">
        <f t="shared" si="9"/>
        <v>29402.205882352944</v>
      </c>
    </row>
    <row r="29" spans="1:6" ht="25.5" x14ac:dyDescent="0.3">
      <c r="A29" s="5" t="s">
        <v>5</v>
      </c>
      <c r="B29" s="6" t="s">
        <v>2</v>
      </c>
      <c r="C29" s="122">
        <f>C15*14.5%</f>
        <v>5311.6544999999996</v>
      </c>
      <c r="D29" s="122">
        <f t="shared" ref="D29:E29" si="10">D15*14.5%</f>
        <v>1327.9136249999999</v>
      </c>
      <c r="E29" s="122">
        <f t="shared" si="10"/>
        <v>1327.9136249999999</v>
      </c>
    </row>
    <row r="30" spans="1:6" ht="36.75" x14ac:dyDescent="0.3">
      <c r="A30" s="11" t="s">
        <v>6</v>
      </c>
      <c r="B30" s="6" t="s">
        <v>2</v>
      </c>
      <c r="C30" s="47">
        <v>1315</v>
      </c>
      <c r="D30" s="47">
        <f>C30/4</f>
        <v>328.75</v>
      </c>
      <c r="E30" s="47">
        <f t="shared" si="0"/>
        <v>328.75</v>
      </c>
    </row>
    <row r="31" spans="1:6" ht="25.5" x14ac:dyDescent="0.3">
      <c r="A31" s="11" t="s">
        <v>7</v>
      </c>
      <c r="B31" s="6" t="s">
        <v>2</v>
      </c>
      <c r="C31" s="17">
        <v>500</v>
      </c>
      <c r="D31" s="17">
        <f t="shared" si="0"/>
        <v>500</v>
      </c>
      <c r="E31" s="17">
        <f t="shared" si="0"/>
        <v>500</v>
      </c>
    </row>
    <row r="32" spans="1:6" ht="36.75" x14ac:dyDescent="0.3">
      <c r="A32" s="11" t="s">
        <v>8</v>
      </c>
      <c r="B32" s="6" t="s">
        <v>2</v>
      </c>
      <c r="C32" s="17"/>
      <c r="D32" s="17">
        <f t="shared" si="0"/>
        <v>0</v>
      </c>
      <c r="E32" s="17">
        <f t="shared" si="0"/>
        <v>0</v>
      </c>
    </row>
    <row r="33" spans="1:5" ht="38.25" customHeight="1" x14ac:dyDescent="0.3">
      <c r="A33" s="11" t="s">
        <v>9</v>
      </c>
      <c r="B33" s="6" t="s">
        <v>2</v>
      </c>
      <c r="C33" s="47">
        <v>3166</v>
      </c>
      <c r="D33" s="47">
        <f>C33/4</f>
        <v>791.5</v>
      </c>
      <c r="E33" s="47">
        <f t="shared" si="0"/>
        <v>791.5</v>
      </c>
    </row>
    <row r="34" spans="1:5" x14ac:dyDescent="0.3">
      <c r="C34" s="16">
        <f>C33+C32+C31+C30+C29+C15</f>
        <v>46924.754499999995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4"/>
  <sheetViews>
    <sheetView topLeftCell="A29" workbookViewId="0">
      <selection activeCell="E40" sqref="E4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51" customHeight="1" x14ac:dyDescent="0.3">
      <c r="A4" s="120" t="s">
        <v>40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8</v>
      </c>
      <c r="D11" s="50">
        <f>C11</f>
        <v>8</v>
      </c>
      <c r="E11" s="50">
        <f>D11</f>
        <v>8</v>
      </c>
    </row>
    <row r="12" spans="1:7" ht="25.5" x14ac:dyDescent="0.3">
      <c r="A12" s="9" t="s">
        <v>24</v>
      </c>
      <c r="B12" s="6" t="s">
        <v>2</v>
      </c>
      <c r="C12" s="17">
        <f>(C13-C32)/C11</f>
        <v>7036.2703124999998</v>
      </c>
      <c r="D12" s="17">
        <f t="shared" ref="D12:E12" si="0">(D13-D32)/D11</f>
        <v>1743.442578125</v>
      </c>
      <c r="E12" s="17">
        <f t="shared" si="0"/>
        <v>1743.442578125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56290.162499999999</v>
      </c>
      <c r="D13" s="47">
        <f t="shared" ref="D13:E13" si="1">D15+D29+D30+D33+D31+D32</f>
        <v>13947.540625</v>
      </c>
      <c r="E13" s="47">
        <f t="shared" si="1"/>
        <v>13947.540625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/>
      <c r="G14" s="16"/>
    </row>
    <row r="15" spans="1:7" ht="25.5" x14ac:dyDescent="0.3">
      <c r="A15" s="82" t="s">
        <v>12</v>
      </c>
      <c r="B15" s="83" t="s">
        <v>2</v>
      </c>
      <c r="C15" s="84">
        <f>C20+C26+C23</f>
        <v>42342.5</v>
      </c>
      <c r="D15" s="84">
        <f t="shared" ref="D15:E15" si="3">D20+D26+D23</f>
        <v>10585.625</v>
      </c>
      <c r="E15" s="84">
        <f t="shared" si="3"/>
        <v>10585.625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/>
    </row>
    <row r="17" spans="1:6" s="21" customFormat="1" ht="25.5" x14ac:dyDescent="0.3">
      <c r="A17" s="18" t="s">
        <v>29</v>
      </c>
      <c r="B17" s="19" t="s">
        <v>2</v>
      </c>
      <c r="C17" s="55">
        <v>1585.7</v>
      </c>
      <c r="D17" s="47">
        <f>C17/4</f>
        <v>396.42500000000001</v>
      </c>
      <c r="E17" s="47">
        <f>D17</f>
        <v>396.42500000000001</v>
      </c>
    </row>
    <row r="18" spans="1:6" s="21" customFormat="1" x14ac:dyDescent="0.3">
      <c r="A18" s="25" t="s">
        <v>4</v>
      </c>
      <c r="B18" s="26" t="s">
        <v>3</v>
      </c>
      <c r="C18" s="40">
        <v>1</v>
      </c>
      <c r="D18" s="17">
        <f t="shared" si="2"/>
        <v>1</v>
      </c>
      <c r="E18" s="48">
        <f t="shared" si="2"/>
        <v>1</v>
      </c>
      <c r="F18" s="86">
        <f>C18+C21+C24+C27</f>
        <v>17.75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C17/12/C18*1000</f>
        <v>132141.66666666669</v>
      </c>
      <c r="D19" s="33">
        <f>D17/3/D18*1000</f>
        <v>132141.66666666669</v>
      </c>
      <c r="E19" s="33">
        <f>E17/3/E18*1000</f>
        <v>132141.66666666669</v>
      </c>
    </row>
    <row r="20" spans="1:6" s="21" customFormat="1" ht="25.5" x14ac:dyDescent="0.3">
      <c r="A20" s="18" t="s">
        <v>30</v>
      </c>
      <c r="B20" s="19" t="s">
        <v>2</v>
      </c>
      <c r="C20" s="55">
        <v>22425.5</v>
      </c>
      <c r="D20" s="47">
        <f>C20/4</f>
        <v>5606.375</v>
      </c>
      <c r="E20" s="47">
        <f>D20</f>
        <v>5606.375</v>
      </c>
    </row>
    <row r="21" spans="1:6" s="21" customFormat="1" x14ac:dyDescent="0.3">
      <c r="A21" s="25" t="s">
        <v>4</v>
      </c>
      <c r="B21" s="26" t="s">
        <v>3</v>
      </c>
      <c r="C21" s="69">
        <v>4.75</v>
      </c>
      <c r="D21" s="48">
        <f t="shared" si="2"/>
        <v>4.75</v>
      </c>
      <c r="E21" s="48">
        <f t="shared" si="2"/>
        <v>4.75</v>
      </c>
    </row>
    <row r="22" spans="1:6" ht="21.95" customHeight="1" x14ac:dyDescent="0.3">
      <c r="A22" s="9" t="s">
        <v>25</v>
      </c>
      <c r="B22" s="6" t="s">
        <v>26</v>
      </c>
      <c r="C22" s="33">
        <f>C20/12/C21*1000</f>
        <v>393429.82456140348</v>
      </c>
      <c r="D22" s="33">
        <f>D20/3/D21*1000</f>
        <v>393429.82456140348</v>
      </c>
      <c r="E22" s="33">
        <f>E20/3/E21*1000</f>
        <v>393429.82456140348</v>
      </c>
    </row>
    <row r="23" spans="1:6" ht="39" x14ac:dyDescent="0.3">
      <c r="A23" s="11" t="s">
        <v>36</v>
      </c>
      <c r="B23" s="52" t="s">
        <v>2</v>
      </c>
      <c r="C23" s="55">
        <v>4996.2</v>
      </c>
      <c r="D23" s="47">
        <f>C23/4</f>
        <v>1249.05</v>
      </c>
      <c r="E23" s="47">
        <f t="shared" ref="E23" si="4">D23</f>
        <v>1249.05</v>
      </c>
    </row>
    <row r="24" spans="1:6" x14ac:dyDescent="0.3">
      <c r="A24" s="9" t="s">
        <v>4</v>
      </c>
      <c r="B24" s="10" t="s">
        <v>3</v>
      </c>
      <c r="C24" s="40">
        <v>1.5</v>
      </c>
      <c r="D24" s="17">
        <f t="shared" si="2"/>
        <v>1.5</v>
      </c>
      <c r="E24" s="17">
        <f t="shared" si="2"/>
        <v>1.5</v>
      </c>
    </row>
    <row r="25" spans="1:6" ht="21.95" customHeight="1" x14ac:dyDescent="0.3">
      <c r="A25" s="9" t="s">
        <v>25</v>
      </c>
      <c r="B25" s="6" t="s">
        <v>26</v>
      </c>
      <c r="C25" s="33">
        <f>C23/12/C24*1000</f>
        <v>277566.66666666669</v>
      </c>
      <c r="D25" s="17">
        <f t="shared" si="2"/>
        <v>277566.66666666669</v>
      </c>
      <c r="E25" s="17">
        <f t="shared" si="2"/>
        <v>277566.66666666669</v>
      </c>
    </row>
    <row r="26" spans="1:6" ht="25.5" x14ac:dyDescent="0.3">
      <c r="A26" s="5" t="s">
        <v>23</v>
      </c>
      <c r="B26" s="52" t="s">
        <v>2</v>
      </c>
      <c r="C26" s="55">
        <v>14920.8</v>
      </c>
      <c r="D26" s="47">
        <f>C26/4</f>
        <v>3730.2</v>
      </c>
      <c r="E26" s="47">
        <f t="shared" si="2"/>
        <v>3730.2</v>
      </c>
    </row>
    <row r="27" spans="1:6" x14ac:dyDescent="0.3">
      <c r="A27" s="9" t="s">
        <v>4</v>
      </c>
      <c r="B27" s="10" t="s">
        <v>3</v>
      </c>
      <c r="C27" s="40">
        <v>10.5</v>
      </c>
      <c r="D27" s="17">
        <f t="shared" si="2"/>
        <v>10.5</v>
      </c>
      <c r="E27" s="17">
        <f t="shared" si="2"/>
        <v>10.5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118419.0476190476</v>
      </c>
      <c r="D28" s="17">
        <f t="shared" si="2"/>
        <v>118419.0476190476</v>
      </c>
      <c r="E28" s="17">
        <f t="shared" si="2"/>
        <v>118419.0476190476</v>
      </c>
    </row>
    <row r="29" spans="1:6" ht="25.5" x14ac:dyDescent="0.3">
      <c r="A29" s="5" t="s">
        <v>5</v>
      </c>
      <c r="B29" s="52" t="s">
        <v>2</v>
      </c>
      <c r="C29" s="122">
        <f>C15*14.5%</f>
        <v>6139.6624999999995</v>
      </c>
      <c r="D29" s="122">
        <f t="shared" ref="D29:E29" si="5">D15*14.5%</f>
        <v>1534.9156249999999</v>
      </c>
      <c r="E29" s="122">
        <f t="shared" si="5"/>
        <v>1534.9156249999999</v>
      </c>
    </row>
    <row r="30" spans="1:6" ht="36.75" x14ac:dyDescent="0.3">
      <c r="A30" s="11" t="s">
        <v>6</v>
      </c>
      <c r="B30" s="6" t="s">
        <v>2</v>
      </c>
      <c r="C30" s="47">
        <v>3452</v>
      </c>
      <c r="D30" s="47">
        <f>C30/4</f>
        <v>863</v>
      </c>
      <c r="E30" s="47">
        <f t="shared" si="2"/>
        <v>863</v>
      </c>
    </row>
    <row r="31" spans="1:6" ht="25.5" x14ac:dyDescent="0.3">
      <c r="A31" s="11" t="s">
        <v>7</v>
      </c>
      <c r="B31" s="6" t="s">
        <v>2</v>
      </c>
      <c r="C31" s="17">
        <v>500</v>
      </c>
      <c r="D31" s="47"/>
      <c r="E31" s="47">
        <f t="shared" si="2"/>
        <v>0</v>
      </c>
    </row>
    <row r="32" spans="1:6" ht="36.75" x14ac:dyDescent="0.3">
      <c r="A32" s="11" t="s">
        <v>8</v>
      </c>
      <c r="B32" s="6" t="s">
        <v>2</v>
      </c>
      <c r="C32" s="42"/>
      <c r="D32" s="47"/>
      <c r="E32" s="47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7">
        <v>3856</v>
      </c>
      <c r="D33" s="47">
        <f t="shared" ref="D33" si="6">C33/4</f>
        <v>964</v>
      </c>
      <c r="E33" s="47">
        <f t="shared" si="2"/>
        <v>964</v>
      </c>
    </row>
    <row r="34" spans="1:5" x14ac:dyDescent="0.3">
      <c r="C34" s="16">
        <f>C33+C32+C31+C30+C29+C15</f>
        <v>56290.162499999999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topLeftCell="A2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45.75" customHeight="1" x14ac:dyDescent="0.3">
      <c r="A4" s="120" t="s">
        <v>70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105" t="s">
        <v>19</v>
      </c>
      <c r="D10" s="105" t="s">
        <v>20</v>
      </c>
      <c r="E10" s="104" t="s">
        <v>14</v>
      </c>
    </row>
    <row r="11" spans="1:7" x14ac:dyDescent="0.3">
      <c r="A11" s="5" t="s">
        <v>21</v>
      </c>
      <c r="B11" s="6" t="s">
        <v>10</v>
      </c>
      <c r="C11" s="50">
        <v>297</v>
      </c>
      <c r="D11" s="50">
        <f>C11</f>
        <v>297</v>
      </c>
      <c r="E11" s="50">
        <f>D11</f>
        <v>297</v>
      </c>
    </row>
    <row r="12" spans="1:7" ht="25.5" x14ac:dyDescent="0.3">
      <c r="A12" s="9" t="s">
        <v>24</v>
      </c>
      <c r="B12" s="6" t="s">
        <v>2</v>
      </c>
      <c r="C12" s="15">
        <f>(C13-C32)/C11</f>
        <v>234.20879973063975</v>
      </c>
      <c r="D12" s="15">
        <f t="shared" ref="D12:E12" si="0">(D13-D32)/D11</f>
        <v>57.945458417508412</v>
      </c>
      <c r="E12" s="15">
        <f t="shared" si="0"/>
        <v>57.945458417508412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74560.013520000008</v>
      </c>
      <c r="D13" s="47">
        <f t="shared" ref="D13:E13" si="1">D15+D29+D30+D33+D31+D32</f>
        <v>17209.801149999999</v>
      </c>
      <c r="E13" s="47">
        <f t="shared" si="1"/>
        <v>17209.801149999999</v>
      </c>
    </row>
    <row r="14" spans="1:7" x14ac:dyDescent="0.3">
      <c r="A14" s="7" t="s">
        <v>0</v>
      </c>
      <c r="B14" s="8"/>
      <c r="C14" s="15"/>
      <c r="D14" s="20">
        <f t="shared" ref="D14:E33" si="2">C14</f>
        <v>0</v>
      </c>
      <c r="E14" s="20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7">
        <f>C17+C20+C23+C26</f>
        <v>47799</v>
      </c>
      <c r="D15" s="87">
        <f t="shared" ref="D15:E15" si="3">D17+D20+D23+D26</f>
        <v>11949.75</v>
      </c>
      <c r="E15" s="87">
        <f t="shared" si="3"/>
        <v>11949.75</v>
      </c>
    </row>
    <row r="16" spans="1:7" x14ac:dyDescent="0.3">
      <c r="A16" s="7" t="s">
        <v>1</v>
      </c>
      <c r="B16" s="8"/>
      <c r="C16" s="15"/>
      <c r="D16" s="20">
        <f t="shared" si="2"/>
        <v>0</v>
      </c>
      <c r="E16" s="20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8">
        <v>5714.7</v>
      </c>
      <c r="D17" s="57">
        <f>C17/4</f>
        <v>1428.675</v>
      </c>
      <c r="E17" s="57">
        <f t="shared" si="2"/>
        <v>1428.675</v>
      </c>
    </row>
    <row r="18" spans="1:6" s="21" customFormat="1" x14ac:dyDescent="0.3">
      <c r="A18" s="25" t="s">
        <v>4</v>
      </c>
      <c r="B18" s="26" t="s">
        <v>3</v>
      </c>
      <c r="C18" s="51">
        <v>3</v>
      </c>
      <c r="D18" s="70">
        <f t="shared" si="2"/>
        <v>3</v>
      </c>
      <c r="E18" s="70">
        <f t="shared" si="2"/>
        <v>3</v>
      </c>
      <c r="F18" s="85">
        <f>C18+C21+C24+C27</f>
        <v>33.11</v>
      </c>
    </row>
    <row r="19" spans="1:6" s="21" customFormat="1" ht="21.95" customHeight="1" x14ac:dyDescent="0.3">
      <c r="A19" s="25" t="s">
        <v>25</v>
      </c>
      <c r="B19" s="19" t="s">
        <v>26</v>
      </c>
      <c r="C19" s="29">
        <f>C17/12/C18*1000</f>
        <v>158741.66666666666</v>
      </c>
      <c r="D19" s="20">
        <f t="shared" si="2"/>
        <v>158741.66666666666</v>
      </c>
      <c r="E19" s="20">
        <f t="shared" si="2"/>
        <v>158741.66666666666</v>
      </c>
    </row>
    <row r="20" spans="1:6" s="21" customFormat="1" ht="25.5" x14ac:dyDescent="0.3">
      <c r="A20" s="18" t="s">
        <v>30</v>
      </c>
      <c r="B20" s="53" t="s">
        <v>2</v>
      </c>
      <c r="C20" s="58">
        <v>18547.400000000001</v>
      </c>
      <c r="D20" s="55">
        <f>C20/4</f>
        <v>4636.8500000000004</v>
      </c>
      <c r="E20" s="55">
        <f t="shared" si="2"/>
        <v>4636.8500000000004</v>
      </c>
    </row>
    <row r="21" spans="1:6" x14ac:dyDescent="0.3">
      <c r="A21" s="9" t="s">
        <v>4</v>
      </c>
      <c r="B21" s="10" t="s">
        <v>3</v>
      </c>
      <c r="C21" s="30">
        <v>12.61</v>
      </c>
      <c r="D21" s="20">
        <f t="shared" si="2"/>
        <v>12.61</v>
      </c>
      <c r="E21" s="20">
        <f t="shared" si="2"/>
        <v>12.61</v>
      </c>
    </row>
    <row r="22" spans="1:6" ht="21.95" customHeight="1" x14ac:dyDescent="0.3">
      <c r="A22" s="9" t="s">
        <v>25</v>
      </c>
      <c r="B22" s="6" t="s">
        <v>26</v>
      </c>
      <c r="C22" s="29">
        <f>C20/12/C21*1000</f>
        <v>122570.71107586574</v>
      </c>
      <c r="D22" s="20">
        <f t="shared" si="2"/>
        <v>122570.71107586574</v>
      </c>
      <c r="E22" s="20">
        <f t="shared" si="2"/>
        <v>122570.71107586574</v>
      </c>
    </row>
    <row r="23" spans="1:6" ht="39" x14ac:dyDescent="0.3">
      <c r="A23" s="11" t="s">
        <v>36</v>
      </c>
      <c r="B23" s="52" t="s">
        <v>2</v>
      </c>
      <c r="C23" s="58">
        <v>5442.9</v>
      </c>
      <c r="D23" s="55">
        <f>C23/4</f>
        <v>1360.7249999999999</v>
      </c>
      <c r="E23" s="68">
        <f t="shared" si="2"/>
        <v>1360.7249999999999</v>
      </c>
    </row>
    <row r="24" spans="1:6" x14ac:dyDescent="0.3">
      <c r="A24" s="9" t="s">
        <v>4</v>
      </c>
      <c r="B24" s="10" t="s">
        <v>3</v>
      </c>
      <c r="C24" s="51">
        <v>3</v>
      </c>
      <c r="D24" s="70">
        <f t="shared" si="2"/>
        <v>3</v>
      </c>
      <c r="E24" s="70">
        <f t="shared" si="2"/>
        <v>3</v>
      </c>
    </row>
    <row r="25" spans="1:6" ht="21.95" customHeight="1" x14ac:dyDescent="0.3">
      <c r="A25" s="9" t="s">
        <v>25</v>
      </c>
      <c r="B25" s="6" t="s">
        <v>26</v>
      </c>
      <c r="C25" s="29">
        <f>C23/C24/12*1000</f>
        <v>151191.66666666666</v>
      </c>
      <c r="D25" s="20">
        <f t="shared" si="2"/>
        <v>151191.66666666666</v>
      </c>
      <c r="E25" s="20">
        <f t="shared" si="2"/>
        <v>151191.66666666666</v>
      </c>
    </row>
    <row r="26" spans="1:6" ht="25.5" x14ac:dyDescent="0.3">
      <c r="A26" s="5" t="s">
        <v>23</v>
      </c>
      <c r="B26" s="52" t="s">
        <v>2</v>
      </c>
      <c r="C26" s="58">
        <v>18094</v>
      </c>
      <c r="D26" s="57">
        <f>C26/4</f>
        <v>4523.5</v>
      </c>
      <c r="E26" s="57">
        <f t="shared" si="2"/>
        <v>4523.5</v>
      </c>
    </row>
    <row r="27" spans="1:6" x14ac:dyDescent="0.3">
      <c r="A27" s="9" t="s">
        <v>4</v>
      </c>
      <c r="B27" s="10" t="s">
        <v>3</v>
      </c>
      <c r="C27" s="30">
        <v>14.5</v>
      </c>
      <c r="D27" s="20">
        <f t="shared" si="2"/>
        <v>14.5</v>
      </c>
      <c r="E27" s="20">
        <f t="shared" si="2"/>
        <v>14.5</v>
      </c>
    </row>
    <row r="28" spans="1:6" ht="21.95" customHeight="1" x14ac:dyDescent="0.3">
      <c r="A28" s="9" t="s">
        <v>25</v>
      </c>
      <c r="B28" s="6" t="s">
        <v>26</v>
      </c>
      <c r="C28" s="29">
        <f>C26/12/C27*1000</f>
        <v>103988.50574712643</v>
      </c>
      <c r="D28" s="20">
        <f t="shared" si="2"/>
        <v>103988.50574712643</v>
      </c>
      <c r="E28" s="20">
        <f t="shared" si="2"/>
        <v>103988.50574712643</v>
      </c>
    </row>
    <row r="29" spans="1:6" ht="25.5" x14ac:dyDescent="0.3">
      <c r="A29" s="5" t="s">
        <v>5</v>
      </c>
      <c r="B29" s="6" t="s">
        <v>2</v>
      </c>
      <c r="C29" s="47">
        <f>C15*13.048%</f>
        <v>6236.8135200000006</v>
      </c>
      <c r="D29" s="47">
        <f t="shared" ref="D29:E29" si="4">D15*11.54%</f>
        <v>1379.0011499999998</v>
      </c>
      <c r="E29" s="47">
        <f t="shared" si="4"/>
        <v>1379.0011499999998</v>
      </c>
    </row>
    <row r="30" spans="1:6" ht="36.75" x14ac:dyDescent="0.3">
      <c r="A30" s="11" t="s">
        <v>6</v>
      </c>
      <c r="B30" s="6" t="s">
        <v>2</v>
      </c>
      <c r="C30" s="56">
        <v>6890</v>
      </c>
      <c r="D30" s="57">
        <f>C30/4</f>
        <v>1722.5</v>
      </c>
      <c r="E30" s="57">
        <f t="shared" si="2"/>
        <v>1722.5</v>
      </c>
    </row>
    <row r="31" spans="1:6" ht="25.5" x14ac:dyDescent="0.3">
      <c r="A31" s="11" t="s">
        <v>7</v>
      </c>
      <c r="B31" s="6" t="s">
        <v>2</v>
      </c>
      <c r="C31" s="15">
        <v>1277</v>
      </c>
      <c r="D31" s="57">
        <f>C31/4</f>
        <v>319.25</v>
      </c>
      <c r="E31" s="20">
        <f t="shared" si="2"/>
        <v>319.25</v>
      </c>
    </row>
    <row r="32" spans="1:6" ht="36.75" x14ac:dyDescent="0.3">
      <c r="A32" s="11" t="s">
        <v>8</v>
      </c>
      <c r="B32" s="6" t="s">
        <v>2</v>
      </c>
      <c r="C32" s="56">
        <v>5000</v>
      </c>
      <c r="D32" s="57"/>
      <c r="E32" s="57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56">
        <v>7357.2</v>
      </c>
      <c r="D33" s="57">
        <f>C33/4</f>
        <v>1839.3</v>
      </c>
      <c r="E33" s="57">
        <f t="shared" si="2"/>
        <v>1839.3</v>
      </c>
    </row>
    <row r="34" spans="1:5" x14ac:dyDescent="0.3">
      <c r="C34" s="16">
        <f>C33+C32+C31+C30+C29+C15</f>
        <v>74560.013520000008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39370078740157483" right="0" top="0" bottom="0" header="0.31496062992125984" footer="0.31496062992125984"/>
  <pageSetup paperSize="9" scale="8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sqref="A1:XFD104857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71</v>
      </c>
      <c r="B2" s="114"/>
      <c r="C2" s="114"/>
      <c r="D2" s="114"/>
      <c r="E2" s="114"/>
    </row>
    <row r="3" spans="1:7" x14ac:dyDescent="0.3">
      <c r="A3" s="1"/>
    </row>
    <row r="4" spans="1:7" ht="45.75" customHeight="1" x14ac:dyDescent="0.3">
      <c r="A4" s="120" t="s">
        <v>70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67</v>
      </c>
      <c r="D9" s="119"/>
      <c r="E9" s="119"/>
    </row>
    <row r="10" spans="1:7" ht="40.5" x14ac:dyDescent="0.3">
      <c r="A10" s="117"/>
      <c r="B10" s="118"/>
      <c r="C10" s="105" t="s">
        <v>19</v>
      </c>
      <c r="D10" s="105" t="s">
        <v>20</v>
      </c>
      <c r="E10" s="104" t="s">
        <v>14</v>
      </c>
    </row>
    <row r="11" spans="1:7" x14ac:dyDescent="0.3">
      <c r="A11" s="5" t="s">
        <v>21</v>
      </c>
      <c r="B11" s="6" t="s">
        <v>10</v>
      </c>
      <c r="C11" s="50">
        <v>297</v>
      </c>
      <c r="D11" s="50">
        <f>C11</f>
        <v>297</v>
      </c>
      <c r="E11" s="50">
        <f>D11</f>
        <v>297</v>
      </c>
    </row>
    <row r="12" spans="1:7" ht="25.5" x14ac:dyDescent="0.3">
      <c r="A12" s="9" t="s">
        <v>24</v>
      </c>
      <c r="B12" s="6" t="s">
        <v>2</v>
      </c>
      <c r="C12" s="15">
        <f>(C13-C32)/C11</f>
        <v>221.09436363636368</v>
      </c>
      <c r="D12" s="15">
        <f t="shared" ref="D12:E12" si="0">(D13-D32)/D11</f>
        <v>221.09436363636368</v>
      </c>
      <c r="E12" s="15">
        <f t="shared" si="0"/>
        <v>221.09436363636368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67512.026000000013</v>
      </c>
      <c r="D13" s="47">
        <f t="shared" ref="D13:E13" si="1">D15+D29+D30+D33+D31+D32</f>
        <v>67512.026000000013</v>
      </c>
      <c r="E13" s="47">
        <f t="shared" si="1"/>
        <v>67512.026000000013</v>
      </c>
    </row>
    <row r="14" spans="1:7" x14ac:dyDescent="0.3">
      <c r="A14" s="7" t="s">
        <v>0</v>
      </c>
      <c r="B14" s="8"/>
      <c r="C14" s="15"/>
      <c r="D14" s="20">
        <f t="shared" ref="D14:E33" si="2">C14</f>
        <v>0</v>
      </c>
      <c r="E14" s="20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7">
        <f>C17+C20+C23+C26</f>
        <v>46309</v>
      </c>
      <c r="D15" s="87">
        <f t="shared" ref="D15:E15" si="3">D17+D20+D23+D26</f>
        <v>46309</v>
      </c>
      <c r="E15" s="87">
        <f t="shared" si="3"/>
        <v>46309</v>
      </c>
    </row>
    <row r="16" spans="1:7" x14ac:dyDescent="0.3">
      <c r="A16" s="7" t="s">
        <v>1</v>
      </c>
      <c r="B16" s="8"/>
      <c r="C16" s="15"/>
      <c r="D16" s="20">
        <f t="shared" si="2"/>
        <v>0</v>
      </c>
      <c r="E16" s="20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8">
        <v>5714.7</v>
      </c>
      <c r="D17" s="58">
        <v>5714.7</v>
      </c>
      <c r="E17" s="57">
        <f t="shared" si="2"/>
        <v>5714.7</v>
      </c>
    </row>
    <row r="18" spans="1:6" s="21" customFormat="1" x14ac:dyDescent="0.3">
      <c r="A18" s="25" t="s">
        <v>4</v>
      </c>
      <c r="B18" s="26" t="s">
        <v>3</v>
      </c>
      <c r="C18" s="51">
        <v>3</v>
      </c>
      <c r="D18" s="70">
        <f t="shared" si="2"/>
        <v>3</v>
      </c>
      <c r="E18" s="70">
        <f t="shared" si="2"/>
        <v>3</v>
      </c>
      <c r="F18" s="85">
        <f>C18+C21+C24+C27</f>
        <v>33.11</v>
      </c>
    </row>
    <row r="19" spans="1:6" s="21" customFormat="1" ht="21.95" customHeight="1" x14ac:dyDescent="0.3">
      <c r="A19" s="25" t="s">
        <v>25</v>
      </c>
      <c r="B19" s="19" t="s">
        <v>26</v>
      </c>
      <c r="C19" s="29">
        <f>C17/12/C18*1000</f>
        <v>158741.66666666666</v>
      </c>
      <c r="D19" s="20">
        <f t="shared" si="2"/>
        <v>158741.66666666666</v>
      </c>
      <c r="E19" s="20">
        <f t="shared" si="2"/>
        <v>158741.66666666666</v>
      </c>
    </row>
    <row r="20" spans="1:6" s="21" customFormat="1" ht="25.5" x14ac:dyDescent="0.3">
      <c r="A20" s="18" t="s">
        <v>30</v>
      </c>
      <c r="B20" s="53" t="s">
        <v>2</v>
      </c>
      <c r="C20" s="58">
        <v>18557.400000000001</v>
      </c>
      <c r="D20" s="55">
        <f>C20</f>
        <v>18557.400000000001</v>
      </c>
      <c r="E20" s="55">
        <f t="shared" si="2"/>
        <v>18557.400000000001</v>
      </c>
    </row>
    <row r="21" spans="1:6" x14ac:dyDescent="0.3">
      <c r="A21" s="9" t="s">
        <v>4</v>
      </c>
      <c r="B21" s="10" t="s">
        <v>3</v>
      </c>
      <c r="C21" s="30">
        <v>12.61</v>
      </c>
      <c r="D21" s="20">
        <f t="shared" si="2"/>
        <v>12.61</v>
      </c>
      <c r="E21" s="20">
        <f t="shared" si="2"/>
        <v>12.61</v>
      </c>
    </row>
    <row r="22" spans="1:6" ht="21.95" customHeight="1" x14ac:dyDescent="0.3">
      <c r="A22" s="9" t="s">
        <v>25</v>
      </c>
      <c r="B22" s="6" t="s">
        <v>26</v>
      </c>
      <c r="C22" s="29">
        <f>C20/12/C21*1000</f>
        <v>122636.79619349723</v>
      </c>
      <c r="D22" s="20">
        <f t="shared" si="2"/>
        <v>122636.79619349723</v>
      </c>
      <c r="E22" s="20">
        <f t="shared" si="2"/>
        <v>122636.79619349723</v>
      </c>
    </row>
    <row r="23" spans="1:6" ht="39" x14ac:dyDescent="0.3">
      <c r="A23" s="11" t="s">
        <v>36</v>
      </c>
      <c r="B23" s="52" t="s">
        <v>2</v>
      </c>
      <c r="C23" s="58">
        <v>5042.8999999999996</v>
      </c>
      <c r="D23" s="55">
        <f>C23</f>
        <v>5042.8999999999996</v>
      </c>
      <c r="E23" s="68">
        <f t="shared" si="2"/>
        <v>5042.8999999999996</v>
      </c>
    </row>
    <row r="24" spans="1:6" x14ac:dyDescent="0.3">
      <c r="A24" s="9" t="s">
        <v>4</v>
      </c>
      <c r="B24" s="10" t="s">
        <v>3</v>
      </c>
      <c r="C24" s="51">
        <v>3</v>
      </c>
      <c r="D24" s="70">
        <f t="shared" si="2"/>
        <v>3</v>
      </c>
      <c r="E24" s="70">
        <f t="shared" si="2"/>
        <v>3</v>
      </c>
    </row>
    <row r="25" spans="1:6" ht="21.95" customHeight="1" x14ac:dyDescent="0.3">
      <c r="A25" s="9" t="s">
        <v>25</v>
      </c>
      <c r="B25" s="6" t="s">
        <v>26</v>
      </c>
      <c r="C25" s="29">
        <f>C23/C24/12*1000</f>
        <v>140080.55555555556</v>
      </c>
      <c r="D25" s="20">
        <f t="shared" si="2"/>
        <v>140080.55555555556</v>
      </c>
      <c r="E25" s="20">
        <f t="shared" si="2"/>
        <v>140080.55555555556</v>
      </c>
    </row>
    <row r="26" spans="1:6" ht="25.5" x14ac:dyDescent="0.3">
      <c r="A26" s="5" t="s">
        <v>23</v>
      </c>
      <c r="B26" s="52" t="s">
        <v>2</v>
      </c>
      <c r="C26" s="58">
        <v>16994</v>
      </c>
      <c r="D26" s="57">
        <f>C26</f>
        <v>16994</v>
      </c>
      <c r="E26" s="57">
        <f t="shared" si="2"/>
        <v>16994</v>
      </c>
    </row>
    <row r="27" spans="1:6" x14ac:dyDescent="0.3">
      <c r="A27" s="9" t="s">
        <v>4</v>
      </c>
      <c r="B27" s="10" t="s">
        <v>3</v>
      </c>
      <c r="C27" s="30">
        <v>14.5</v>
      </c>
      <c r="D27" s="20">
        <f t="shared" si="2"/>
        <v>14.5</v>
      </c>
      <c r="E27" s="20">
        <f t="shared" si="2"/>
        <v>14.5</v>
      </c>
    </row>
    <row r="28" spans="1:6" ht="21.95" customHeight="1" x14ac:dyDescent="0.3">
      <c r="A28" s="9" t="s">
        <v>25</v>
      </c>
      <c r="B28" s="6" t="s">
        <v>26</v>
      </c>
      <c r="C28" s="29">
        <f>C26/12/C27*1000</f>
        <v>97666.666666666672</v>
      </c>
      <c r="D28" s="20">
        <f t="shared" si="2"/>
        <v>97666.666666666672</v>
      </c>
      <c r="E28" s="20">
        <f t="shared" si="2"/>
        <v>97666.666666666672</v>
      </c>
    </row>
    <row r="29" spans="1:6" ht="25.5" x14ac:dyDescent="0.3">
      <c r="A29" s="5" t="s">
        <v>5</v>
      </c>
      <c r="B29" s="6" t="s">
        <v>2</v>
      </c>
      <c r="C29" s="47">
        <f>C15*11.4%</f>
        <v>5279.2260000000006</v>
      </c>
      <c r="D29" s="47">
        <f>D15*11.4%</f>
        <v>5279.2260000000006</v>
      </c>
      <c r="E29" s="47">
        <f>E15*11.4%</f>
        <v>5279.2260000000006</v>
      </c>
    </row>
    <row r="30" spans="1:6" ht="36.75" x14ac:dyDescent="0.3">
      <c r="A30" s="11" t="s">
        <v>6</v>
      </c>
      <c r="B30" s="6" t="s">
        <v>2</v>
      </c>
      <c r="C30" s="56">
        <v>5761</v>
      </c>
      <c r="D30" s="57">
        <f>C30</f>
        <v>5761</v>
      </c>
      <c r="E30" s="57">
        <f t="shared" si="2"/>
        <v>5761</v>
      </c>
    </row>
    <row r="31" spans="1:6" ht="25.5" x14ac:dyDescent="0.3">
      <c r="A31" s="11" t="s">
        <v>7</v>
      </c>
      <c r="B31" s="6" t="s">
        <v>2</v>
      </c>
      <c r="C31" s="15">
        <v>1277</v>
      </c>
      <c r="D31" s="57">
        <f>C31</f>
        <v>1277</v>
      </c>
      <c r="E31" s="20">
        <f t="shared" si="2"/>
        <v>1277</v>
      </c>
    </row>
    <row r="32" spans="1:6" ht="36.75" x14ac:dyDescent="0.3">
      <c r="A32" s="11" t="s">
        <v>8</v>
      </c>
      <c r="B32" s="6" t="s">
        <v>2</v>
      </c>
      <c r="C32" s="56">
        <v>1847</v>
      </c>
      <c r="D32" s="56">
        <v>1847</v>
      </c>
      <c r="E32" s="57">
        <f t="shared" si="2"/>
        <v>1847</v>
      </c>
    </row>
    <row r="33" spans="1:5" ht="38.25" customHeight="1" x14ac:dyDescent="0.3">
      <c r="A33" s="11" t="s">
        <v>9</v>
      </c>
      <c r="B33" s="6" t="s">
        <v>2</v>
      </c>
      <c r="C33" s="56">
        <v>7038.8</v>
      </c>
      <c r="D33" s="57">
        <f>C33</f>
        <v>7038.8</v>
      </c>
      <c r="E33" s="57">
        <f t="shared" si="2"/>
        <v>7038.8</v>
      </c>
    </row>
    <row r="34" spans="1:5" x14ac:dyDescent="0.3">
      <c r="C34" s="16">
        <f>C33+C32+C31+C30+C29+C15</f>
        <v>67512.025999999998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39370078740157483" right="0" top="0.39370078740157483" bottom="0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4"/>
  <sheetViews>
    <sheetView tabSelected="1" workbookViewId="0">
      <selection activeCell="G1" sqref="G1:H1048576"/>
    </sheetView>
  </sheetViews>
  <sheetFormatPr defaultColWidth="9.140625" defaultRowHeight="20.25" x14ac:dyDescent="0.3"/>
  <cols>
    <col min="1" max="1" width="52" style="2" customWidth="1"/>
    <col min="2" max="2" width="9.140625" style="3"/>
    <col min="3" max="3" width="15.42578125" style="34" customWidth="1"/>
    <col min="4" max="4" width="16" style="34" customWidth="1"/>
    <col min="5" max="5" width="14.42578125" style="34" customWidth="1"/>
    <col min="6" max="6" width="15.42578125" style="95" customWidth="1"/>
    <col min="7" max="7" width="15" style="2" hidden="1" customWidth="1"/>
    <col min="8" max="8" width="12" style="2" hidden="1" customWidth="1"/>
    <col min="9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  <c r="F1" s="94"/>
    </row>
    <row r="2" spans="1:7" x14ac:dyDescent="0.3">
      <c r="A2" s="114" t="s">
        <v>73</v>
      </c>
      <c r="B2" s="114"/>
      <c r="C2" s="114"/>
      <c r="D2" s="114"/>
      <c r="E2" s="114"/>
      <c r="F2" s="94"/>
    </row>
    <row r="3" spans="1:7" x14ac:dyDescent="0.3">
      <c r="A3" s="1"/>
    </row>
    <row r="4" spans="1:7" x14ac:dyDescent="0.3">
      <c r="A4" s="115" t="s">
        <v>28</v>
      </c>
      <c r="B4" s="115"/>
      <c r="C4" s="115"/>
      <c r="D4" s="115"/>
      <c r="E4" s="115"/>
      <c r="F4" s="96"/>
    </row>
    <row r="5" spans="1:7" ht="15.75" customHeight="1" x14ac:dyDescent="0.3">
      <c r="A5" s="116" t="s">
        <v>16</v>
      </c>
      <c r="B5" s="116"/>
      <c r="C5" s="116"/>
      <c r="D5" s="116"/>
      <c r="E5" s="116"/>
      <c r="F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  <c r="F9" s="98"/>
    </row>
    <row r="10" spans="1:7" ht="40.5" x14ac:dyDescent="0.3">
      <c r="A10" s="117"/>
      <c r="B10" s="118"/>
      <c r="C10" s="35" t="s">
        <v>19</v>
      </c>
      <c r="D10" s="35" t="s">
        <v>20</v>
      </c>
      <c r="E10" s="36" t="s">
        <v>14</v>
      </c>
      <c r="F10" s="99" t="s">
        <v>19</v>
      </c>
    </row>
    <row r="11" spans="1:7" x14ac:dyDescent="0.3">
      <c r="A11" s="5" t="s">
        <v>21</v>
      </c>
      <c r="B11" s="6" t="s">
        <v>10</v>
      </c>
      <c r="C11" s="50">
        <f>'СШ №1'!C11+'СШ №2'!C11+'Макинская СШ'!C11+ульги!C11+АндыкожаСШ!C11+'Ангал СШ'!C11+'Тасшалк СШ'!C11+'Саулинская СШ'!C11+'Енбекшильдерская СШ'!C11+'Буландинская СШ'!C11+'Когамская СШ'!C11+'Бирсуатская СШ'!C11+'Кенащинская СШ'!C11+'Мамайская ОШ'!C11+'Заураловская ОШ'!C11+'Макпальская ОШ'!C11+'Баймурзинская ОШ'!C11+'Советская ОШ'!C11+'Заозерновская ОШ'!C11+'Кызыл-Уюмская ОШ'!C11+'Яблоновская ОШ'!C11+'Алгинская ОШ'!C11+'Краснофлотская ОШ'!C11+'Кудку агашСШ'!C11+'Каратальская НШ'!C11+'Джукейская НШ'!C11+'Трудовая НШ'!C11</f>
        <v>1463</v>
      </c>
      <c r="D11" s="50">
        <f>'СШ №1'!D11+'СШ №2'!D11+'Макинская СШ'!D11+ульги!D11+АндыкожаСШ!D11+'Ангал СШ'!D11+'Тасшалк СШ'!D11+'Саулинская СШ'!D11+'Енбекшильдерская СШ'!D11+'Буландинская СШ'!D11+'Когамская СШ'!D11+'Бирсуатская СШ'!D11+'Кенащинская СШ'!D11+'Мамайская ОШ'!D11+'Заураловская ОШ'!D11+'Макпальская ОШ'!D11+'Баймурзинская ОШ'!D11+'Советская ОШ'!D11+'Заозерновская ОШ'!D11+'Кызыл-Уюмская ОШ'!D11+'Яблоновская ОШ'!D11+'Алгинская ОШ'!D11+'Краснофлотская ОШ'!D11+'Кудку агашСШ'!D11+'Каратальская НШ'!D11+'Джукейская НШ'!D11+'Трудовая НШ'!D11</f>
        <v>1463</v>
      </c>
      <c r="E11" s="50">
        <f>'СШ №1'!E11+'СШ №2'!E11+'Макинская СШ'!E11+ульги!E11+АндыкожаСШ!E11+'Ангал СШ'!E11+'Тасшалк СШ'!E11+'Саулинская СШ'!E11+'Енбекшильдерская СШ'!E11+'Буландинская СШ'!E11+'Когамская СШ'!E11+'Бирсуатская СШ'!E11+'Кенащинская СШ'!E11+'Мамайская ОШ'!E11+'Заураловская ОШ'!E11+'Макпальская ОШ'!E11+'Баймурзинская ОШ'!E11+'Советская ОШ'!E11+'Заозерновская ОШ'!E11+'Кызыл-Уюмская ОШ'!E11+'Яблоновская ОШ'!E11+'Алгинская ОШ'!E11+'Краснофлотская ОШ'!E11+'Кудку агашСШ'!E11+'Каратальская НШ'!E11+'Джукейская НШ'!E11+'Трудовая НШ'!E11</f>
        <v>1463</v>
      </c>
      <c r="F11" s="50">
        <v>1659</v>
      </c>
    </row>
    <row r="12" spans="1:7" ht="25.5" x14ac:dyDescent="0.3">
      <c r="A12" s="9" t="s">
        <v>24</v>
      </c>
      <c r="B12" s="6" t="s">
        <v>2</v>
      </c>
      <c r="C12" s="17">
        <f t="shared" ref="C12:E12" si="0">(C13-C32)/C11</f>
        <v>2553.604894313055</v>
      </c>
      <c r="D12" s="17">
        <f t="shared" si="0"/>
        <v>631.98446664388234</v>
      </c>
      <c r="E12" s="17">
        <f t="shared" si="0"/>
        <v>631.98446664388234</v>
      </c>
      <c r="F12" s="100">
        <f t="shared" ref="F12" si="1">(F13-F32)/F11</f>
        <v>2251.9132007233275</v>
      </c>
    </row>
    <row r="13" spans="1:7" ht="25.5" x14ac:dyDescent="0.3">
      <c r="A13" s="5" t="s">
        <v>11</v>
      </c>
      <c r="B13" s="6" t="s">
        <v>2</v>
      </c>
      <c r="C13" s="59">
        <f>'Трудовая НШ'!C13+'Джукейская НШ'!C13+'Каратальская НШ'!C13+'Краснофлотская ОШ'!C13+'Алгинская ОШ'!C13+'Яблоновская ОШ'!C13+'Кызыл-Уюмская ОШ'!C13+'Заозерновская ОШ'!C13+'Советская ОШ'!C13+'Баймурзинская ОШ'!C13+'Макпальская ОШ'!C13+'Заураловская ОШ'!C13+'Мамайская ОШ'!C13+'Кенащинская СШ'!C13+'Бирсуатская СШ'!C13+'Когамская СШ'!C13+'Буландинская СШ'!C13+'Енбекшильдерская СШ'!C13+'Саулинская СШ'!C13+'Кудку агашСШ'!C13+'Тасшалк СШ'!C13+'Ангал СШ'!C13+АндыкожаСШ!C13+'Макинская СШ'!C13+ульги!C13</f>
        <v>3741309.9603799996</v>
      </c>
      <c r="D13" s="59">
        <f>'СШ №1'!D13+'СШ №2'!D13+'Макинская СШ'!D13+ульги!D13+АндыкожаСШ!D13+'Ангал СШ'!D13+'Тасшалк СШ'!D13+'Саулинская СШ'!D13+'Енбекшильдерская СШ'!D13+'Буландинская СШ'!D13+'Когамская СШ'!D13+'Бирсуатская СШ'!D13+'Кенащинская СШ'!D13+'Мамайская ОШ'!D13+'Заураловская ОШ'!D13+'Макпальская ОШ'!D13+'Баймурзинская ОШ'!D13+'Советская ОШ'!D13+'Заозерновская ОШ'!D13+'Кызыл-Уюмская ОШ'!D13+'Яблоновская ОШ'!D13+'Алгинская ОШ'!D13+'Краснофлотская ОШ'!D13+'Кудку агашСШ'!D13+'Каратальская НШ'!D13+'Джукейская НШ'!D13+'Трудовая НШ'!D13</f>
        <v>924593.27469999983</v>
      </c>
      <c r="E13" s="59">
        <f>'СШ №1'!E13+'СШ №2'!E13+'Макинская СШ'!E13+ульги!E13+АндыкожаСШ!E13+'Ангал СШ'!E13+'Тасшалк СШ'!E13+'Саулинская СШ'!E13+'Енбекшильдерская СШ'!E13+'Буландинская СШ'!E13+'Когамская СШ'!E13+'Бирсуатская СШ'!E13+'Кенащинская СШ'!E13+'Мамайская ОШ'!E13+'Заураловская ОШ'!E13+'Макпальская ОШ'!E13+'Баймурзинская ОШ'!E13+'Советская ОШ'!E13+'Заозерновская ОШ'!E13+'Кызыл-Уюмская ОШ'!E13+'Яблоновская ОШ'!E13+'Алгинская ОШ'!E13+'Краснофлотская ОШ'!E13+'Кудку агашСШ'!E13+'Каратальская НШ'!E13+'Джукейская НШ'!E13+'Трудовая НШ'!E13</f>
        <v>924593.27469999983</v>
      </c>
      <c r="F13" s="101">
        <f>F15+F29+F30+F31+F32+F33</f>
        <v>3741310</v>
      </c>
      <c r="G13" s="75">
        <f>C13-F13</f>
        <v>-3.9620000403374434E-2</v>
      </c>
    </row>
    <row r="14" spans="1:7" x14ac:dyDescent="0.3">
      <c r="A14" s="7" t="s">
        <v>0</v>
      </c>
      <c r="B14" s="8"/>
      <c r="C14" s="37">
        <f>'СШ №1'!C14+'СШ №2'!C14+'Макинская СШ'!C14+ульги!C14+АндыкожаСШ!C14+'Ангал СШ'!C14+'Тасшалк СШ'!C14+'Саулинская СШ'!C14+'Енбекшильдерская СШ'!C14+'Буландинская СШ'!C14+'Когамская СШ'!C14+'Бирсуатская СШ'!C14+'Кенащинская СШ'!C14+'Мамайская ОШ'!C14+'Заураловская ОШ'!C14+'Макпальская ОШ'!C14+'Баймурзинская ОШ'!C14+'Советская ОШ'!C14+'Заозерновская ОШ'!C14+'Кызыл-Уюмская ОШ'!C14+'Яблоновская ОШ'!C14+'Алгинская ОШ'!C14+'Краснофлотская ОШ'!C14+'Кудку агашСШ'!C14+'Каратальская НШ'!C14+'Джукейская НШ'!C14+'Трудовая НШ'!C14</f>
        <v>0</v>
      </c>
      <c r="D14" s="37">
        <f>'СШ №1'!D14+'СШ №2'!D14+'Макинская СШ'!D14+ульги!D14+АндыкожаСШ!D14+'Ангал СШ'!D14+'Тасшалк СШ'!D14+'Саулинская СШ'!D14+'Енбекшильдерская СШ'!D14+'Буландинская СШ'!D14+'Когамская СШ'!D14+'Бирсуатская СШ'!D14+'Кенащинская СШ'!D14+'Мамайская ОШ'!D14+'Заураловская ОШ'!D14+'Макпальская ОШ'!D14+'Баймурзинская ОШ'!D14+'Советская ОШ'!D14+'Заозерновская ОШ'!D14+'Кызыл-Уюмская ОШ'!D14+'Яблоновская ОШ'!D14+'Алгинская ОШ'!D14+'Краснофлотская ОШ'!D14+'Кудку агашСШ'!D14+'Каратальская НШ'!D14+'Джукейская НШ'!D14+'Трудовая НШ'!D14</f>
        <v>0</v>
      </c>
      <c r="E14" s="37">
        <f>'СШ №1'!E14+'СШ №2'!E14+'Макинская СШ'!E14+ульги!E14+АндыкожаСШ!E14+'Ангал СШ'!E14+'Тасшалк СШ'!E14+'Саулинская СШ'!E14+'Енбекшильдерская СШ'!E14+'Буландинская СШ'!E14+'Когамская СШ'!E14+'Бирсуатская СШ'!E14+'Кенащинская СШ'!E14+'Мамайская ОШ'!E14+'Заураловская ОШ'!E14+'Макпальская ОШ'!E14+'Баймурзинская ОШ'!E14+'Советская ОШ'!E14+'Заозерновская ОШ'!E14+'Кызыл-Уюмская ОШ'!E14+'Яблоновская ОШ'!E14+'Алгинская ОШ'!E14+'Краснофлотская ОШ'!E14+'Кудку агашСШ'!E14+'Каратальская НШ'!E14+'Джукейская НШ'!E14+'Трудовая НШ'!E14</f>
        <v>0</v>
      </c>
      <c r="F14" s="102">
        <f>'СШ №1'!F14+'СШ №2'!F14+'Макинская СШ'!F14+ульги!F14+АндыкожаСШ!F14+'Ангал СШ'!F14+'Тасшалк СШ'!F14+'Саулинская СШ'!F14+'Енбекшильдерская СШ'!F14+'Буландинская СШ'!F14+'Когамская СШ'!F14+'Бирсуатская СШ'!F14+'Кенащинская СШ'!F14+'Мамайская ОШ'!F14+'Заураловская ОШ'!F14+'Макпальская ОШ'!F14+'Баймурзинская ОШ'!F14+'Советская ОШ'!F14+'Заозерновская ОШ'!F14+'Кызыл-Уюмская ОШ'!F14+'Яблоновская ОШ'!F14+'Алгинская ОШ'!F14+'Краснофлотская ОШ'!F14+'Кудку агашСШ'!F14+'Каратальская НШ'!F14+'Джукейская НШ'!F14+'Трудовая НШ'!F14</f>
        <v>0</v>
      </c>
    </row>
    <row r="15" spans="1:7" ht="25.5" x14ac:dyDescent="0.3">
      <c r="A15" s="90" t="s">
        <v>12</v>
      </c>
      <c r="B15" s="91" t="s">
        <v>2</v>
      </c>
      <c r="C15" s="92">
        <f>'Трудовая НШ'!C15+'Джукейская НШ'!C15+'Каратальская НШ'!C15+'Краснофлотская ОШ'!C15+'Алгинская ОШ'!C15+'Яблоновская ОШ'!C15+'Кызыл-Уюмская ОШ'!C15+'Заозерновская ОШ'!C15+'Советская ОШ'!C15+'Баймурзинская ОШ'!C15+'Макпальская ОШ'!C15+'Заураловская ОШ'!C15+'Мамайская ОШ'!C15+'Кенащинская СШ'!C15+'Бирсуатская СШ'!C15+'Когамская СШ'!C15+'Буландинская СШ'!C15+'Енбекшильдерская СШ'!C15+'Саулинская СШ'!C15+'Кудку агашСШ'!C15+'Тасшалк СШ'!C15+'Ангал СШ'!C15+АндыкожаСШ!C15+'Макинская СШ'!C15+ульги!C15</f>
        <v>2955143.4</v>
      </c>
      <c r="D15" s="92">
        <f>'СШ №1'!D15+'СШ №2'!D15+'Макинская СШ'!D15+ульги!D15+АндыкожаСШ!D15+'Ангал СШ'!D15+'Тасшалк СШ'!D15+'Саулинская СШ'!D15+'Енбекшильдерская СШ'!D15+'Буландинская СШ'!D15+'Когамская СШ'!D15+'Бирсуатская СШ'!D15+'Кенащинская СШ'!D15+'Мамайская ОШ'!D15+'Заураловская ОШ'!D15+'Макпальская ОШ'!D15+'Баймурзинская ОШ'!D15+'Советская ОШ'!D15+'Заозерновская ОШ'!D15+'Кызыл-Уюмская ОШ'!D15+'Яблоновская ОШ'!D15+'Алгинская ОШ'!D15+'Краснофлотская ОШ'!D15+'Кудку агашСШ'!D15+'Каратальская НШ'!D15+'Джукейская НШ'!D15+'Трудовая НШ'!D15</f>
        <v>738785.84999999986</v>
      </c>
      <c r="E15" s="92">
        <f>'СШ №1'!E15+'СШ №2'!E15+'Макинская СШ'!E15+ульги!E15+АндыкожаСШ!E15+'Ангал СШ'!E15+'Тасшалк СШ'!E15+'Саулинская СШ'!E15+'Енбекшильдерская СШ'!E15+'Буландинская СШ'!E15+'Когамская СШ'!E15+'Бирсуатская СШ'!E15+'Кенащинская СШ'!E15+'Мамайская ОШ'!E15+'Заураловская ОШ'!E15+'Макпальская ОШ'!E15+'Баймурзинская ОШ'!E15+'Советская ОШ'!E15+'Заозерновская ОШ'!E15+'Кызыл-Уюмская ОШ'!E15+'Яблоновская ОШ'!E15+'Алгинская ОШ'!E15+'Краснофлотская ОШ'!E15+'Кудку агашСШ'!E15+'Каратальская НШ'!E15+'Джукейская НШ'!E15+'Трудовая НШ'!E15</f>
        <v>738785.84999999986</v>
      </c>
      <c r="F15" s="79">
        <v>2955143</v>
      </c>
      <c r="G15" s="123">
        <f>C15-F15</f>
        <v>0.39999999990686774</v>
      </c>
    </row>
    <row r="16" spans="1:7" x14ac:dyDescent="0.3">
      <c r="A16" s="7" t="s">
        <v>1</v>
      </c>
      <c r="B16" s="8"/>
      <c r="C16" s="37">
        <f>'СШ №1'!C16+'СШ №2'!C16+'Макинская СШ'!C16+ульги!C16+АндыкожаСШ!C16+'Ангал СШ'!C16+'Тасшалк СШ'!C16+'Саулинская СШ'!C16+'Енбекшильдерская СШ'!C16+'Буландинская СШ'!C16+'Когамская СШ'!C16+'Бирсуатская СШ'!C16+'Кенащинская СШ'!C16+'Мамайская ОШ'!C16+'Заураловская ОШ'!C16+'Макпальская ОШ'!C16+'Баймурзинская ОШ'!C16+'Советская ОШ'!C16+'Заозерновская ОШ'!C16+'Кызыл-Уюмская ОШ'!C16+'Яблоновская ОШ'!C16+'Алгинская ОШ'!C16+'Краснофлотская ОШ'!C16+'Кудку агашСШ'!C16+'Каратальская НШ'!C16+'Джукейская НШ'!C16+'Трудовая НШ'!C16</f>
        <v>0</v>
      </c>
      <c r="D16" s="37">
        <f>'СШ №1'!D16+'СШ №2'!D16+'Макинская СШ'!D16+ульги!D16+АндыкожаСШ!D16+'Ангал СШ'!D16+'Тасшалк СШ'!D16+'Саулинская СШ'!D16+'Енбекшильдерская СШ'!D16+'Буландинская СШ'!D16+'Когамская СШ'!D16+'Бирсуатская СШ'!D16+'Кенащинская СШ'!D16+'Мамайская ОШ'!D16+'Заураловская ОШ'!D16+'Макпальская ОШ'!D16+'Баймурзинская ОШ'!D16+'Советская ОШ'!D16+'Заозерновская ОШ'!D16+'Кызыл-Уюмская ОШ'!D16+'Яблоновская ОШ'!D16+'Алгинская ОШ'!D16+'Краснофлотская ОШ'!D16+'Кудку агашСШ'!D16+'Каратальская НШ'!D16+'Джукейская НШ'!D16+'Трудовая НШ'!D16</f>
        <v>0</v>
      </c>
      <c r="E16" s="37">
        <f>'СШ №1'!E16+'СШ №2'!E16+'Макинская СШ'!E16+ульги!E16+АндыкожаСШ!E16+'Ангал СШ'!E16+'Тасшалк СШ'!E16+'Саулинская СШ'!E16+'Енбекшильдерская СШ'!E16+'Буландинская СШ'!E16+'Когамская СШ'!E16+'Бирсуатская СШ'!E16+'Кенащинская СШ'!E16+'Мамайская ОШ'!E16+'Заураловская ОШ'!E16+'Макпальская ОШ'!E16+'Баймурзинская ОШ'!E16+'Советская ОШ'!E16+'Заозерновская ОШ'!E16+'Кызыл-Уюмская ОШ'!E16+'Яблоновская ОШ'!E16+'Алгинская ОШ'!E16+'Краснофлотская ОШ'!E16+'Кудку агашСШ'!E16+'Каратальская НШ'!E16+'Джукейская НШ'!E16+'Трудовая НШ'!E16</f>
        <v>0</v>
      </c>
      <c r="F16" s="102">
        <f>'СШ №1'!F16+'СШ №2'!F16+'Макинская СШ'!F16+ульги!F16+АндыкожаСШ!F16+'Ангал СШ'!F16+'Тасшалк СШ'!F16+'Саулинская СШ'!F16+'Енбекшильдерская СШ'!F16+'Буландинская СШ'!F16+'Когамская СШ'!F16+'Бирсуатская СШ'!F16+'Кенащинская СШ'!F16+'Мамайская ОШ'!F16+'Заураловская ОШ'!F16+'Макпальская ОШ'!F16+'Баймурзинская ОШ'!F16+'Советская ОШ'!F16+'Заозерновская ОШ'!F16+'Кызыл-Уюмская ОШ'!F16+'Яблоновская ОШ'!F16+'Алгинская ОШ'!F16+'Краснофлотская ОШ'!F16+'Кудку агашСШ'!F16+'Каратальская НШ'!F16+'Джукейская НШ'!F16+'Трудовая НШ'!F16</f>
        <v>0</v>
      </c>
      <c r="G16" s="75">
        <f t="shared" ref="G16:G33" si="2">C16-F16</f>
        <v>0</v>
      </c>
    </row>
    <row r="17" spans="1:7" ht="25.5" x14ac:dyDescent="0.3">
      <c r="A17" s="5" t="s">
        <v>13</v>
      </c>
      <c r="B17" s="52" t="s">
        <v>2</v>
      </c>
      <c r="C17" s="46">
        <f>'СШ №1'!C17+'СШ №2'!C17+'Макинская СШ'!C17+ульги!C17+АндыкожаСШ!C17+'Ангал СШ'!C17+'Тасшалк СШ'!C17+'Саулинская СШ'!C17+'Енбекшильдерская СШ'!C17+'Буландинская СШ'!C17+'Когамская СШ'!C17+'Бирсуатская СШ'!C17+'Кенащинская СШ'!C17+'Мамайская ОШ'!C17+'Заураловская ОШ'!C17+'Макпальская ОШ'!C17+'Баймурзинская ОШ'!C17+'Советская ОШ'!C17+'Заозерновская ОШ'!C17+'Кызыл-Уюмская ОШ'!C17+'Яблоновская ОШ'!C17+'Алгинская ОШ'!C17+'Краснофлотская ОШ'!C17+'Кудку агашСШ'!C17+'Каратальская НШ'!C17+'Джукейская НШ'!C17+'Трудовая НШ'!C17</f>
        <v>312403.70000000007</v>
      </c>
      <c r="D17" s="46">
        <f>'СШ №1'!D17+'СШ №2'!D17+'Макинская СШ'!D17+ульги!D17+АндыкожаСШ!D17+'Ангал СШ'!D17+'Тасшалк СШ'!D17+'Саулинская СШ'!D17+'Енбекшильдерская СШ'!D17+'Буландинская СШ'!D17+'Когамская СШ'!D17+'Бирсуатская СШ'!D17+'Кенащинская СШ'!D17+'Мамайская ОШ'!D17+'Заураловская ОШ'!D17+'Макпальская ОШ'!D17+'Баймурзинская ОШ'!D17+'Советская ОШ'!D17+'Заозерновская ОШ'!D17+'Кызыл-Уюмская ОШ'!D17+'Яблоновская ОШ'!D17+'Алгинская ОШ'!D17+'Краснофлотская ОШ'!D17+'Кудку агашСШ'!D17+'Каратальская НШ'!D17+'Джукейская НШ'!D17+'Трудовая НШ'!D17</f>
        <v>83600.925000000017</v>
      </c>
      <c r="E17" s="46">
        <f>'СШ №1'!E17+'СШ №2'!E17+'Макинская СШ'!E17+ульги!E17+АндыкожаСШ!E17+'Ангал СШ'!E17+'Тасшалк СШ'!E17+'Саулинская СШ'!E17+'Енбекшильдерская СШ'!E17+'Буландинская СШ'!E17+'Когамская СШ'!E17+'Бирсуатская СШ'!E17+'Кенащинская СШ'!E17+'Мамайская ОШ'!E17+'Заураловская ОШ'!E17+'Макпальская ОШ'!E17+'Баймурзинская ОШ'!E17+'Советская ОШ'!E17+'Заозерновская ОШ'!E17+'Кызыл-Уюмская ОШ'!E17+'Яблоновская ОШ'!E17+'Алгинская ОШ'!E17+'Краснофлотская ОШ'!E17+'Кудку агашСШ'!E17+'Каратальская НШ'!E17+'Джукейская НШ'!E17+'Трудовая НШ'!E17</f>
        <v>83600.925000000017</v>
      </c>
      <c r="F17" s="50">
        <f>'СШ №1'!F17+'СШ №2'!F17+'Макинская СШ'!F17+ульги!F17+АндыкожаСШ!F17+'Ангал СШ'!F17+'Тасшалк СШ'!F17+'Саулинская СШ'!F17+'Енбекшильдерская СШ'!F17+'Буландинская СШ'!F17+'Когамская СШ'!F17+'Бирсуатская СШ'!F17+'Кенащинская СШ'!F17+'Мамайская ОШ'!F17+'Заураловская ОШ'!F17+'Макпальская ОШ'!F17+'Баймурзинская ОШ'!F17+'Советская ОШ'!F17+'Заозерновская ОШ'!F17+'Кызыл-Уюмская ОШ'!F17+'Яблоновская ОШ'!F17+'Алгинская ОШ'!F17+'Краснофлотская ОШ'!F17+'Кудку агашСШ'!F17+'Каратальская НШ'!F17+'Джукейская НШ'!F17+'Трудовая НШ'!F17</f>
        <v>0</v>
      </c>
      <c r="G17" s="75"/>
    </row>
    <row r="18" spans="1:7" x14ac:dyDescent="0.3">
      <c r="A18" s="9" t="s">
        <v>4</v>
      </c>
      <c r="B18" s="10" t="s">
        <v>3</v>
      </c>
      <c r="C18" s="78">
        <f>'СШ №1'!C18+'СШ №2'!C18+'Макинская СШ'!C18+ульги!C18+АндыкожаСШ!C18+'Ангал СШ'!C18+'Тасшалк СШ'!C18+'Саулинская СШ'!C18+'Енбекшильдерская СШ'!C18+'Буландинская СШ'!C18+'Когамская СШ'!C18+'Бирсуатская СШ'!C18+'Кенащинская СШ'!C18+'Мамайская ОШ'!C18+'Заураловская ОШ'!C18+'Макпальская ОШ'!C18+'Баймурзинская ОШ'!C18+'Советская ОШ'!C18+'Заозерновская ОШ'!C18+'Кызыл-Уюмская ОШ'!C18+'Яблоновская ОШ'!C18+'Алгинская ОШ'!C18+'Краснофлотская ОШ'!C18+'Кудку агашСШ'!C18+'Каратальская НШ'!C18+'Джукейская НШ'!C18+'Трудовая НШ'!C18</f>
        <v>92</v>
      </c>
      <c r="D18" s="78">
        <f>'СШ №1'!D18+'СШ №2'!D18+'Макинская СШ'!D18+ульги!D18+АндыкожаСШ!D18+'Ангал СШ'!D18+'Тасшалк СШ'!D18+'Саулинская СШ'!D18+'Енбекшильдерская СШ'!D18+'Буландинская СШ'!D18+'Когамская СШ'!D18+'Бирсуатская СШ'!D18+'Кенащинская СШ'!D18+'Мамайская ОШ'!D18+'Заураловская ОШ'!D18+'Макпальская ОШ'!D18+'Баймурзинская ОШ'!D18+'Советская ОШ'!D18+'Заозерновская ОШ'!D18+'Кызыл-Уюмская ОШ'!D18+'Яблоновская ОШ'!D18+'Алгинская ОШ'!D18+'Краснофлотская ОШ'!D18+'Кудку агашСШ'!D18+'Каратальская НШ'!D18+'Джукейская НШ'!D18+'Трудовая НШ'!D18</f>
        <v>92</v>
      </c>
      <c r="E18" s="78">
        <f>'СШ №1'!E18+'СШ №2'!E18+'Макинская СШ'!E18+ульги!E18+АндыкожаСШ!E18+'Ангал СШ'!E18+'Тасшалк СШ'!E18+'Саулинская СШ'!E18+'Енбекшильдерская СШ'!E18+'Буландинская СШ'!E18+'Когамская СШ'!E18+'Бирсуатская СШ'!E18+'Кенащинская СШ'!E18+'Мамайская ОШ'!E18+'Заураловская ОШ'!E18+'Макпальская ОШ'!E18+'Баймурзинская ОШ'!E18+'Советская ОШ'!E18+'Заозерновская ОШ'!E18+'Кызыл-Уюмская ОШ'!E18+'Яблоновская ОШ'!E18+'Алгинская ОШ'!E18+'Краснофлотская ОШ'!E18+'Кудку агашСШ'!E18+'Каратальская НШ'!E18+'Джукейская НШ'!E18+'Трудовая НШ'!E18</f>
        <v>92</v>
      </c>
      <c r="F18" s="100" t="e">
        <f>'СШ №1'!F18+'СШ №2'!F18+'Макинская СШ'!F18+ульги!F18+АндыкожаСШ!F18+'Ангал СШ'!F18+'Тасшалк СШ'!F18+'Саулинская СШ'!F18+'Енбекшильдерская СШ'!F18+'Буландинская СШ'!F18+'Когамская СШ'!F18+'Бирсуатская СШ'!F18+'Кенащинская СШ'!F18+'Мамайская ОШ'!F18+'Заураловская ОШ'!F18+'Макпальская ОШ'!F18+'Баймурзинская ОШ'!F18+'Советская ОШ'!F18+'Заозерновская ОШ'!F18+'Кызыл-Уюмская ОШ'!F18+'Яблоновская ОШ'!F18+'Алгинская ОШ'!F18+'Краснофлотская ОШ'!F18+'Кудку агашСШ'!F18+'Каратальская НШ'!F18+'Джукейская НШ'!F18+'Трудовая НШ'!F18</f>
        <v>#VALUE!</v>
      </c>
      <c r="G18" s="86">
        <f>D18+D21+D24+D27</f>
        <v>952.59999999999991</v>
      </c>
    </row>
    <row r="19" spans="1:7" ht="21.95" customHeight="1" x14ac:dyDescent="0.3">
      <c r="A19" s="9" t="s">
        <v>25</v>
      </c>
      <c r="B19" s="6" t="s">
        <v>26</v>
      </c>
      <c r="C19" s="33">
        <f>C17/C18/12*1000</f>
        <v>282974.36594202905</v>
      </c>
      <c r="D19" s="33">
        <f t="shared" ref="D19:E19" si="3">C19</f>
        <v>282974.36594202905</v>
      </c>
      <c r="E19" s="33">
        <f t="shared" si="3"/>
        <v>282974.36594202905</v>
      </c>
      <c r="F19" s="100" t="e">
        <f>F17/F18/12*1000</f>
        <v>#VALUE!</v>
      </c>
      <c r="G19" s="75"/>
    </row>
    <row r="20" spans="1:7" ht="25.5" x14ac:dyDescent="0.3">
      <c r="A20" s="5" t="s">
        <v>22</v>
      </c>
      <c r="B20" s="52" t="s">
        <v>2</v>
      </c>
      <c r="C20" s="46">
        <f>'СШ №1'!C20+'СШ №2'!C20+'Макинская СШ'!C20+ульги!C20+АндыкожаСШ!C20+'Ангал СШ'!C20+'Тасшалк СШ'!C20+'Саулинская СШ'!C20+'Енбекшильдерская СШ'!C20+'Буландинская СШ'!C20+'Когамская СШ'!C20+'Бирсуатская СШ'!C20+'Кенащинская СШ'!C20+'Мамайская ОШ'!C20+'Заураловская ОШ'!C20+'Макпальская ОШ'!C20+'Баймурзинская ОШ'!C20+'Советская ОШ'!C20+'Заозерновская ОШ'!C20+'Кызыл-Уюмская ОШ'!C20+'Яблоновская ОШ'!C20+'Алгинская ОШ'!C20+'Краснофлотская ОШ'!C20+'Кудку агашСШ'!C20+'Каратальская НШ'!C20+'Джукейская НШ'!C20+'Трудовая НШ'!C20</f>
        <v>1829997.8</v>
      </c>
      <c r="D20" s="46">
        <f>'СШ №1'!D20+'СШ №2'!D20+'Макинская СШ'!D20+ульги!D20+АндыкожаСШ!D20+'Ангал СШ'!D20+'Тасшалк СШ'!D20+'Саулинская СШ'!D20+'Енбекшильдерская СШ'!D20+'Буландинская СШ'!D20+'Когамская СШ'!D20+'Бирсуатская СШ'!D20+'Кенащинская СШ'!D20+'Мамайская ОШ'!D20+'Заураловская ОШ'!D20+'Макпальская ОШ'!D20+'Баймурзинская ОШ'!D20+'Советская ОШ'!D20+'Заозерновская ОШ'!D20+'Кызыл-Уюмская ОШ'!D20+'Яблоновская ОШ'!D20+'Алгинская ОШ'!D20+'Краснофлотская ОШ'!D20+'Кудку агашСШ'!D20+'Каратальская НШ'!D20+'Джукейская НШ'!D20+'Трудовая НШ'!D20</f>
        <v>457499.45</v>
      </c>
      <c r="E20" s="46">
        <f>'СШ №1'!E20+'СШ №2'!E20+'Макинская СШ'!E20+ульги!E20+АндыкожаСШ!E20+'Ангал СШ'!E20+'Тасшалк СШ'!E20+'Саулинская СШ'!E20+'Енбекшильдерская СШ'!E20+'Буландинская СШ'!E20+'Когамская СШ'!E20+'Бирсуатская СШ'!E20+'Кенащинская СШ'!E20+'Мамайская ОШ'!E20+'Заураловская ОШ'!E20+'Макпальская ОШ'!E20+'Баймурзинская ОШ'!E20+'Советская ОШ'!E20+'Заозерновская ОШ'!E20+'Кызыл-Уюмская ОШ'!E20+'Яблоновская ОШ'!E20+'Алгинская ОШ'!E20+'Краснофлотская ОШ'!E20+'Кудку агашСШ'!E20+'Каратальская НШ'!E20+'Джукейская НШ'!E20+'Трудовая НШ'!E20</f>
        <v>457499.45</v>
      </c>
      <c r="F20" s="50">
        <f>'СШ №1'!F20+'СШ №2'!F20+'Макинская СШ'!F20+ульги!F20+АндыкожаСШ!F20+'Ангал СШ'!F20+'Тасшалк СШ'!F20+'Саулинская СШ'!F20+'Енбекшильдерская СШ'!F20+'Буландинская СШ'!F20+'Когамская СШ'!F20+'Бирсуатская СШ'!F20+'Кенащинская СШ'!F20+'Мамайская ОШ'!F20+'Заураловская ОШ'!F20+'Макпальская ОШ'!F20+'Баймурзинская ОШ'!F20+'Советская ОШ'!F20+'Заозерновская ОШ'!F20+'Кызыл-Уюмская ОШ'!F20+'Яблоновская ОШ'!F20+'Алгинская ОШ'!F20+'Краснофлотская ОШ'!F20+'Кудку агашСШ'!F20+'Каратальская НШ'!F20+'Джукейская НШ'!F20+'Трудовая НШ'!F20</f>
        <v>0</v>
      </c>
      <c r="G20" s="75"/>
    </row>
    <row r="21" spans="1:7" x14ac:dyDescent="0.3">
      <c r="A21" s="9" t="s">
        <v>4</v>
      </c>
      <c r="B21" s="10" t="s">
        <v>3</v>
      </c>
      <c r="C21" s="77">
        <f>'СШ №1'!C21+'СШ №2'!C21+'Макинская СШ'!C21+ульги!C21+АндыкожаСШ!C21+'Ангал СШ'!C21+'Тасшалк СШ'!C21+'Саулинская СШ'!C21+'Енбекшильдерская СШ'!C21+'Буландинская СШ'!C21+'Когамская СШ'!C21+'Бирсуатская СШ'!C21+'Кенащинская СШ'!C21+'Мамайская ОШ'!C21+'Заураловская ОШ'!C21+'Макпальская ОШ'!C21+'Баймурзинская ОШ'!C21+'Советская ОШ'!C21+'Заозерновская ОШ'!C21+'Кызыл-Уюмская ОШ'!C21+'Яблоновская ОШ'!C21+'Алгинская ОШ'!C21+'Краснофлотская ОШ'!C21+'Кудку агашСШ'!C21+'Каратальская НШ'!C21+'Джукейская НШ'!C21+'Трудовая НШ'!C21</f>
        <v>408.84999999999997</v>
      </c>
      <c r="D21" s="78">
        <f>'СШ №1'!D21+'СШ №2'!D21+'Макинская СШ'!D21+ульги!D21+АндыкожаСШ!D21+'Ангал СШ'!D21+'Тасшалк СШ'!D21+'Саулинская СШ'!D21+'Енбекшильдерская СШ'!D21+'Буландинская СШ'!D21+'Когамская СШ'!D21+'Бирсуатская СШ'!D21+'Кенащинская СШ'!D21+'Мамайская ОШ'!D21+'Заураловская ОШ'!D21+'Макпальская ОШ'!D21+'Баймурзинская ОШ'!D21+'Советская ОШ'!D21+'Заозерновская ОШ'!D21+'Кызыл-Уюмская ОШ'!D21+'Яблоновская ОШ'!D21+'Алгинская ОШ'!D21+'Краснофлотская ОШ'!D21+'Кудку агашСШ'!D21+'Каратальская НШ'!D21+'Джукейская НШ'!D21+'Трудовая НШ'!D21</f>
        <v>408.84999999999997</v>
      </c>
      <c r="E21" s="78">
        <f>'СШ №1'!E21+'СШ №2'!E21+'Макинская СШ'!E21+ульги!E21+АндыкожаСШ!E21+'Ангал СШ'!E21+'Тасшалк СШ'!E21+'Саулинская СШ'!E21+'Енбекшильдерская СШ'!E21+'Буландинская СШ'!E21+'Когамская СШ'!E21+'Бирсуатская СШ'!E21+'Кенащинская СШ'!E21+'Мамайская ОШ'!E21+'Заураловская ОШ'!E21+'Макпальская ОШ'!E21+'Баймурзинская ОШ'!E21+'Советская ОШ'!E21+'Заозерновская ОШ'!E21+'Кызыл-Уюмская ОШ'!E21+'Яблоновская ОШ'!E21+'Алгинская ОШ'!E21+'Краснофлотская ОШ'!E21+'Кудку агашСШ'!E21+'Каратальская НШ'!E21+'Джукейская НШ'!E21+'Трудовая НШ'!E21</f>
        <v>408.84999999999997</v>
      </c>
      <c r="F21" s="100">
        <f>'СШ №1'!F21+'СШ №2'!F21+'Макинская СШ'!F21+ульги!F21+АндыкожаСШ!F21+'Ангал СШ'!F21+'Тасшалк СШ'!F21+'Саулинская СШ'!F21+'Енбекшильдерская СШ'!F21+'Буландинская СШ'!F21+'Когамская СШ'!F21+'Бирсуатская СШ'!F21+'Кенащинская СШ'!F21+'Мамайская ОШ'!F21+'Заураловская ОШ'!F21+'Макпальская ОШ'!F21+'Баймурзинская ОШ'!F21+'Советская ОШ'!F21+'Заозерновская ОШ'!F21+'Кызыл-Уюмская ОШ'!F21+'Яблоновская ОШ'!F21+'Алгинская ОШ'!F21+'Краснофлотская ОШ'!F21+'Кудку агашСШ'!F21+'Каратальская НШ'!F21+'Джукейская НШ'!F21+'Трудовая НШ'!F21</f>
        <v>0</v>
      </c>
      <c r="G21" s="75"/>
    </row>
    <row r="22" spans="1:7" ht="21.95" customHeight="1" x14ac:dyDescent="0.3">
      <c r="A22" s="9" t="s">
        <v>25</v>
      </c>
      <c r="B22" s="6" t="s">
        <v>26</v>
      </c>
      <c r="C22" s="33">
        <f>C20/12/C21*1000</f>
        <v>372996.98340874817</v>
      </c>
      <c r="D22" s="33">
        <f t="shared" ref="D22:E22" si="4">C22</f>
        <v>372996.98340874817</v>
      </c>
      <c r="E22" s="33">
        <f t="shared" si="4"/>
        <v>372996.98340874817</v>
      </c>
      <c r="F22" s="100" t="e">
        <f>F20/12/F21*1000</f>
        <v>#DIV/0!</v>
      </c>
      <c r="G22" s="75"/>
    </row>
    <row r="23" spans="1:7" ht="42" customHeight="1" x14ac:dyDescent="0.3">
      <c r="A23" s="11" t="s">
        <v>36</v>
      </c>
      <c r="B23" s="52" t="s">
        <v>2</v>
      </c>
      <c r="C23" s="46">
        <f>'СШ №1'!C23+'СШ №2'!C23+'Макинская СШ'!C23+ульги!C23+АндыкожаСШ!C23+'Ангал СШ'!C23+'Тасшалк СШ'!C23+'Саулинская СШ'!C23+'Енбекшильдерская СШ'!C23+'Буландинская СШ'!C23+'Когамская СШ'!C23+'Бирсуатская СШ'!C23+'Кенащинская СШ'!C23+'Мамайская ОШ'!C23+'Заураловская ОШ'!C23+'Макпальская ОШ'!C23+'Баймурзинская ОШ'!C23+'Советская ОШ'!C23+'Заозерновская ОШ'!C23+'Кызыл-Уюмская ОШ'!C23+'Яблоновская ОШ'!C23+'Алгинская ОШ'!C23+'Краснофлотская ОШ'!C23+'Кудку агашСШ'!C23+'Каратальская НШ'!C23+'Джукейская НШ'!C23+'Трудовая НШ'!C23</f>
        <v>300829.59999999998</v>
      </c>
      <c r="D23" s="46">
        <f>'СШ №1'!D23+'СШ №2'!D23+'Макинская СШ'!D23+ульги!D23+АндыкожаСШ!D23+'Ангал СШ'!D23+'Тасшалк СШ'!D23+'Саулинская СШ'!D23+'Енбекшильдерская СШ'!D23+'Буландинская СШ'!D23+'Когамская СШ'!D23+'Бирсуатская СШ'!D23+'Кенащинская СШ'!D23+'Мамайская ОШ'!D23+'Заураловская ОШ'!D23+'Макпальская ОШ'!D23+'Баймурзинская ОШ'!D23+'Советская ОШ'!D23+'Заозерновская ОШ'!D23+'Кызыл-Уюмская ОШ'!D23+'Яблоновская ОШ'!D23+'Алгинская ОШ'!D23+'Краснофлотская ОШ'!D23+'Кудку агашСШ'!D23+'Каратальская НШ'!D23+'Джукейская НШ'!D23+'Трудовая НШ'!D23</f>
        <v>75207.399999999994</v>
      </c>
      <c r="E23" s="46">
        <f>'СШ №1'!E23+'СШ №2'!E23+'Макинская СШ'!E23+ульги!E23+АндыкожаСШ!E23+'Ангал СШ'!E23+'Тасшалк СШ'!E23+'Саулинская СШ'!E23+'Енбекшильдерская СШ'!E23+'Буландинская СШ'!E23+'Когамская СШ'!E23+'Бирсуатская СШ'!E23+'Кенащинская СШ'!E23+'Мамайская ОШ'!E23+'Заураловская ОШ'!E23+'Макпальская ОШ'!E23+'Баймурзинская ОШ'!E23+'Советская ОШ'!E23+'Заозерновская ОШ'!E23+'Кызыл-Уюмская ОШ'!E23+'Яблоновская ОШ'!E23+'Алгинская ОШ'!E23+'Краснофлотская ОШ'!E23+'Кудку агашСШ'!E23+'Каратальская НШ'!E23+'Джукейская НШ'!E23+'Трудовая НШ'!E23</f>
        <v>73552.318750000006</v>
      </c>
      <c r="F23" s="50">
        <f>'СШ №1'!F23+'СШ №2'!F23+'Макинская СШ'!F23+ульги!F23+АндыкожаСШ!F23+'Ангал СШ'!F23+'Тасшалк СШ'!F23+'Саулинская СШ'!F23+'Енбекшильдерская СШ'!F23+'Буландинская СШ'!F23+'Когамская СШ'!F23+'Бирсуатская СШ'!F23+'Кенащинская СШ'!F23+'Мамайская ОШ'!F23+'Заураловская ОШ'!F23+'Макпальская ОШ'!F23+'Баймурзинская ОШ'!F23+'Советская ОШ'!F23+'Заозерновская ОШ'!F23+'Кызыл-Уюмская ОШ'!F23+'Яблоновская ОШ'!F23+'Алгинская ОШ'!F23+'Краснофлотская ОШ'!F23+'Кудку агашСШ'!F23+'Каратальская НШ'!F23+'Джукейская НШ'!F23+'Трудовая НШ'!F23</f>
        <v>0</v>
      </c>
      <c r="G23" s="75"/>
    </row>
    <row r="24" spans="1:7" x14ac:dyDescent="0.3">
      <c r="A24" s="9" t="s">
        <v>4</v>
      </c>
      <c r="B24" s="10" t="s">
        <v>3</v>
      </c>
      <c r="C24" s="77">
        <f>'СШ №1'!C24+'СШ №2'!C24+'Макинская СШ'!C24+ульги!C24+АндыкожаСШ!C24+'Ангал СШ'!C24+'Тасшалк СШ'!C24+'Саулинская СШ'!C24+'Енбекшильдерская СШ'!C24+'Буландинская СШ'!C24+'Когамская СШ'!C24+'Бирсуатская СШ'!C24+'Кенащинская СШ'!C24+'Мамайская ОШ'!C24+'Заураловская ОШ'!C24+'Макпальская ОШ'!C24+'Баймурзинская ОШ'!C24+'Советская ОШ'!C24+'Заозерновская ОШ'!C24+'Кызыл-Уюмская ОШ'!C24+'Яблоновская ОШ'!C24+'Алгинская ОШ'!C24+'Краснофлотская ОШ'!C24+'Кудку агашСШ'!C24+'Каратальская НШ'!C24+'Джукейская НШ'!C24+'Трудовая НШ'!C24</f>
        <v>100.5</v>
      </c>
      <c r="D24" s="77">
        <f>'СШ №1'!D24+'СШ №2'!D24+'Макинская СШ'!D24+ульги!D24+АндыкожаСШ!D24+'Ангал СШ'!D24+'Тасшалк СШ'!D24+'Саулинская СШ'!D24+'Енбекшильдерская СШ'!D24+'Буландинская СШ'!D24+'Когамская СШ'!D24+'Бирсуатская СШ'!D24+'Кенащинская СШ'!D24+'Мамайская ОШ'!D24+'Заураловская ОШ'!D24+'Макпальская ОШ'!D24+'Баймурзинская ОШ'!D24+'Советская ОШ'!D24+'Заозерновская ОШ'!D24+'Кызыл-Уюмская ОШ'!D24+'Яблоновская ОШ'!D24+'Алгинская ОШ'!D24+'Краснофлотская ОШ'!D24+'Кудку агашСШ'!D24+'Каратальская НШ'!D24+'Джукейская НШ'!D24+'Трудовая НШ'!D24</f>
        <v>100.5</v>
      </c>
      <c r="E24" s="77">
        <f>'СШ №1'!E24+'СШ №2'!E24+'Макинская СШ'!E24+ульги!E24+АндыкожаСШ!E24+'Ангал СШ'!E24+'Тасшалк СШ'!E24+'Саулинская СШ'!E24+'Енбекшильдерская СШ'!E24+'Буландинская СШ'!E24+'Когамская СШ'!E24+'Бирсуатская СШ'!E24+'Кенащинская СШ'!E24+'Мамайская ОШ'!E24+'Заураловская ОШ'!E24+'Макпальская ОШ'!E24+'Баймурзинская ОШ'!E24+'Советская ОШ'!E24+'Заозерновская ОШ'!E24+'Кызыл-Уюмская ОШ'!E24+'Яблоновская ОШ'!E24+'Алгинская ОШ'!E24+'Краснофлотская ОШ'!E24+'Кудку агашСШ'!E24+'Каратальская НШ'!E24+'Джукейская НШ'!E24+'Трудовая НШ'!E24</f>
        <v>100.5</v>
      </c>
      <c r="F24" s="103">
        <f>'СШ №1'!F24+'СШ №2'!F24+'Макинская СШ'!F24+ульги!F24+АндыкожаСШ!F24+'Ангал СШ'!F24+'Тасшалк СШ'!F24+'Саулинская СШ'!F24+'Енбекшильдерская СШ'!F24+'Буландинская СШ'!F24+'Когамская СШ'!F24+'Бирсуатская СШ'!F24+'Кенащинская СШ'!F24+'Мамайская ОШ'!F24+'Заураловская ОШ'!F24+'Макпальская ОШ'!F24+'Баймурзинская ОШ'!F24+'Советская ОШ'!F24+'Заозерновская ОШ'!F24+'Кызыл-Уюмская ОШ'!F24+'Яблоновская ОШ'!F24+'Алгинская ОШ'!F24+'Краснофлотская ОШ'!F24+'Кудку агашСШ'!F24+'Каратальская НШ'!F24+'Джукейская НШ'!F24+'Трудовая НШ'!F24</f>
        <v>0</v>
      </c>
      <c r="G24" s="75"/>
    </row>
    <row r="25" spans="1:7" ht="21.95" customHeight="1" x14ac:dyDescent="0.3">
      <c r="A25" s="9" t="s">
        <v>25</v>
      </c>
      <c r="B25" s="6" t="s">
        <v>26</v>
      </c>
      <c r="C25" s="33">
        <f>C23/C24/12*1000</f>
        <v>249444.11276948589</v>
      </c>
      <c r="D25" s="33">
        <f t="shared" ref="D25:E25" si="5">C25</f>
        <v>249444.11276948589</v>
      </c>
      <c r="E25" s="33">
        <f t="shared" si="5"/>
        <v>249444.11276948589</v>
      </c>
      <c r="F25" s="100" t="e">
        <f>F23/F24/12*1000</f>
        <v>#DIV/0!</v>
      </c>
      <c r="G25" s="75"/>
    </row>
    <row r="26" spans="1:7" ht="25.5" x14ac:dyDescent="0.3">
      <c r="A26" s="5" t="s">
        <v>23</v>
      </c>
      <c r="B26" s="52" t="s">
        <v>2</v>
      </c>
      <c r="C26" s="46">
        <f>'СШ №1'!C26+'СШ №2'!C26+'Макинская СШ'!C26+ульги!C26+АндыкожаСШ!C26+'Ангал СШ'!C26+'Тасшалк СШ'!C26+'Саулинская СШ'!C26+'Енбекшильдерская СШ'!C26+'Буландинская СШ'!C26+'Когамская СШ'!C26+'Бирсуатская СШ'!C26+'Кенащинская СШ'!C26+'Мамайская ОШ'!C26+'Заураловская ОШ'!C26+'Макпальская ОШ'!C26+'Баймурзинская ОШ'!C26+'Советская ОШ'!C26+'Заозерновская ОШ'!C26+'Кызыл-Уюмская ОШ'!C26+'Яблоновская ОШ'!C26+'Алгинская ОШ'!C26+'Краснофлотская ОШ'!C26+'Кудку агашСШ'!C26+'Каратальская НШ'!C26+'Джукейская НШ'!C26+'Трудовая НШ'!C26</f>
        <v>513498</v>
      </c>
      <c r="D26" s="46">
        <f>'СШ №1'!D26+'СШ №2'!D26+'Макинская СШ'!D26+ульги!D26+АндыкожаСШ!D26+'Ангал СШ'!D26+'Тасшалк СШ'!D26+'Саулинская СШ'!D26+'Енбекшильдерская СШ'!D26+'Буландинская СШ'!D26+'Когамская СШ'!D26+'Бирсуатская СШ'!D26+'Кенащинская СШ'!D26+'Мамайская ОШ'!D26+'Заураловская ОШ'!D26+'Макпальская ОШ'!D26+'Баймурзинская ОШ'!D26+'Советская ОШ'!D26+'Заозерновская ОШ'!D26+'Кызыл-Уюмская ОШ'!D26+'Яблоновская ОШ'!D26+'Алгинская ОШ'!D26+'Краснофлотская ОШ'!D26+'Кудку агашСШ'!D26+'Каратальская НШ'!D26+'Джукейская НШ'!D26+'Трудовая НШ'!D26</f>
        <v>128374.5</v>
      </c>
      <c r="E26" s="46">
        <f>'СШ №1'!E26+'СШ №2'!E26+'Макинская СШ'!E26+ульги!E26+АндыкожаСШ!E26+'Ангал СШ'!E26+'Тасшалк СШ'!E26+'Саулинская СШ'!E26+'Енбекшильдерская СШ'!E26+'Буландинская СШ'!E26+'Когамская СШ'!E26+'Бирсуатская СШ'!E26+'Кенащинская СШ'!E26+'Мамайская ОШ'!E26+'Заураловская ОШ'!E26+'Макпальская ОШ'!E26+'Баймурзинская ОШ'!E26+'Советская ОШ'!E26+'Заозерновская ОШ'!E26+'Кызыл-Уюмская ОШ'!E26+'Яблоновская ОШ'!E26+'Алгинская ОШ'!E26+'Краснофлотская ОШ'!E26+'Кудку агашСШ'!E26+'Каратальская НШ'!E26+'Джукейская НШ'!E26+'Трудовая НШ'!E26</f>
        <v>124823.4375</v>
      </c>
      <c r="F26" s="50">
        <f>'СШ №1'!F26+'СШ №2'!F26+'Макинская СШ'!F26+ульги!F26+АндыкожаСШ!F26+'Ангал СШ'!F26+'Тасшалк СШ'!F26+'Саулинская СШ'!F26+'Енбекшильдерская СШ'!F26+'Буландинская СШ'!F26+'Когамская СШ'!F26+'Бирсуатская СШ'!F26+'Кенащинская СШ'!F26+'Мамайская ОШ'!F26+'Заураловская ОШ'!F26+'Макпальская ОШ'!F26+'Баймурзинская ОШ'!F26+'Советская ОШ'!F26+'Заозерновская ОШ'!F26+'Кызыл-Уюмская ОШ'!F26+'Яблоновская ОШ'!F26+'Алгинская ОШ'!F26+'Краснофлотская ОШ'!F26+'Кудку агашСШ'!F26+'Каратальская НШ'!F26+'Джукейская НШ'!F26+'Трудовая НШ'!F26</f>
        <v>0</v>
      </c>
      <c r="G26" s="75"/>
    </row>
    <row r="27" spans="1:7" x14ac:dyDescent="0.3">
      <c r="A27" s="9" t="s">
        <v>4</v>
      </c>
      <c r="B27" s="10" t="s">
        <v>3</v>
      </c>
      <c r="C27" s="77">
        <f>'СШ №1'!C27+'СШ №2'!C27+'Макинская СШ'!C27+ульги!C27+АндыкожаСШ!C27+'Ангал СШ'!C27+'Тасшалк СШ'!C27+'Саулинская СШ'!C27+'Енбекшильдерская СШ'!C27+'Буландинская СШ'!C27+'Когамская СШ'!C27+'Бирсуатская СШ'!C27+'Кенащинская СШ'!C27+'Мамайская ОШ'!C27+'Заураловская ОШ'!C27+'Макпальская ОШ'!C27+'Баймурзинская ОШ'!C27+'Советская ОШ'!C27+'Заозерновская ОШ'!C27+'Кызыл-Уюмская ОШ'!C27+'Яблоновская ОШ'!C27+'Алгинская ОШ'!C27+'Краснофлотская ОШ'!C27+'Кудку агашСШ'!C27+'Каратальская НШ'!C27+'Джукейская НШ'!C27+'Трудовая НШ'!C27</f>
        <v>351.25</v>
      </c>
      <c r="D27" s="77">
        <f>'СШ №1'!D27+'СШ №2'!D27+'Макинская СШ'!D27+ульги!D27+АндыкожаСШ!D27+'Ангал СШ'!D27+'Тасшалк СШ'!D27+'Саулинская СШ'!D27+'Енбекшильдерская СШ'!D27+'Буландинская СШ'!D27+'Когамская СШ'!D27+'Бирсуатская СШ'!D27+'Кенащинская СШ'!D27+'Мамайская ОШ'!D27+'Заураловская ОШ'!D27+'Макпальская ОШ'!D27+'Баймурзинская ОШ'!D27+'Советская ОШ'!D27+'Заозерновская ОШ'!D27+'Кызыл-Уюмская ОШ'!D27+'Яблоновская ОШ'!D27+'Алгинская ОШ'!D27+'Краснофлотская ОШ'!D27+'Кудку агашСШ'!D27+'Каратальская НШ'!D27+'Джукейская НШ'!D27+'Трудовая НШ'!D27</f>
        <v>351.25</v>
      </c>
      <c r="E27" s="77">
        <f>'СШ №1'!E27+'СШ №2'!E27+'Макинская СШ'!E27+ульги!E27+АндыкожаСШ!E27+'Ангал СШ'!E27+'Тасшалк СШ'!E27+'Саулинская СШ'!E27+'Енбекшильдерская СШ'!E27+'Буландинская СШ'!E27+'Когамская СШ'!E27+'Бирсуатская СШ'!E27+'Кенащинская СШ'!E27+'Мамайская ОШ'!E27+'Заураловская ОШ'!E27+'Макпальская ОШ'!E27+'Баймурзинская ОШ'!E27+'Советская ОШ'!E27+'Заозерновская ОШ'!E27+'Кызыл-Уюмская ОШ'!E27+'Яблоновская ОШ'!E27+'Алгинская ОШ'!E27+'Краснофлотская ОШ'!E27+'Кудку агашСШ'!E27+'Каратальская НШ'!E27+'Джукейская НШ'!E27+'Трудовая НШ'!E27</f>
        <v>351.25</v>
      </c>
      <c r="F27" s="103">
        <f>'СШ №1'!F27+'СШ №2'!F27+'Макинская СШ'!F27+ульги!F27+АндыкожаСШ!F27+'Ангал СШ'!F27+'Тасшалк СШ'!F27+'Саулинская СШ'!F27+'Енбекшильдерская СШ'!F27+'Буландинская СШ'!F27+'Когамская СШ'!F27+'Бирсуатская СШ'!F27+'Кенащинская СШ'!F27+'Мамайская ОШ'!F27+'Заураловская ОШ'!F27+'Макпальская ОШ'!F27+'Баймурзинская ОШ'!F27+'Советская ОШ'!F27+'Заозерновская ОШ'!F27+'Кызыл-Уюмская ОШ'!F27+'Яблоновская ОШ'!F27+'Алгинская ОШ'!F27+'Краснофлотская ОШ'!F27+'Кудку агашСШ'!F27+'Каратальская НШ'!F27+'Джукейская НШ'!F27+'Трудовая НШ'!F27</f>
        <v>0</v>
      </c>
      <c r="G27" s="75"/>
    </row>
    <row r="28" spans="1:7" ht="21.95" customHeight="1" x14ac:dyDescent="0.3">
      <c r="A28" s="9" t="s">
        <v>25</v>
      </c>
      <c r="B28" s="6" t="s">
        <v>26</v>
      </c>
      <c r="C28" s="33">
        <f>C26/12/C27*1000</f>
        <v>121826.33451957295</v>
      </c>
      <c r="D28" s="33">
        <f t="shared" ref="D28:E28" si="6">C28</f>
        <v>121826.33451957295</v>
      </c>
      <c r="E28" s="33">
        <f t="shared" si="6"/>
        <v>121826.33451957295</v>
      </c>
      <c r="F28" s="100" t="e">
        <f>F26/12/F27*1000</f>
        <v>#DIV/0!</v>
      </c>
      <c r="G28" s="75"/>
    </row>
    <row r="29" spans="1:7" ht="25.5" x14ac:dyDescent="0.3">
      <c r="A29" s="5" t="s">
        <v>5</v>
      </c>
      <c r="B29" s="6" t="s">
        <v>2</v>
      </c>
      <c r="C29" s="59">
        <f>'Трудовая НШ'!C29+'Джукейская НШ'!C29+'Каратальская НШ'!C29+'Краснофлотская ОШ'!C29+'Алгинская ОШ'!C29+'Яблоновская ОШ'!C29+'Кызыл-Уюмская ОШ'!C29+'Заозерновская ОШ'!C29+'Советская ОШ'!C29+'Баймурзинская ОШ'!C29+'Макпальская ОШ'!C29+'Заураловская ОШ'!C29+'Мамайская ОШ'!C29+'Кенащинская СШ'!C29+'Бирсуатская СШ'!C29+'Когамская СШ'!C29+'Буландинская СШ'!C29+'Енбекшильдерская СШ'!C29+'Саулинская СШ'!C29+'Кудку агашСШ'!C29+'Тасшалк СШ'!C29+'Ангал СШ'!C29+АндыкожаСШ!C29+'Макинская СШ'!C29+ульги!C29</f>
        <v>428807.56038000004</v>
      </c>
      <c r="D29" s="59">
        <f>'Трудовая НШ'!D29+'Джукейская НШ'!D29+'Каратальская НШ'!D29+'Краснофлотская ОШ'!D29+'Алгинская ОШ'!D29+'Яблоновская ОШ'!D29+'Кызыл-Уюмская ОШ'!D29+'Заозерновская ОШ'!D29+'Советская ОШ'!D29+'Баймурзинская ОШ'!D29+'Макпальская ОШ'!D29+'Заураловская ОШ'!D29+'Мамайская ОШ'!D29+'Кенащинская СШ'!D29+'Бирсуатская СШ'!D29+'Когамская СШ'!D29+'Буландинская СШ'!D29+'Енбекшильдерская СШ'!D29+'Саулинская СШ'!D29+'Кудку агашСШ'!D29+'Тасшалк СШ'!D29+'Ангал СШ'!D29+АндыкожаСШ!D29+'Макинская СШ'!D29+ульги!D29</f>
        <v>107187.1747</v>
      </c>
      <c r="E29" s="59">
        <f>'Трудовая НШ'!E29+'Джукейская НШ'!E29+'Каратальская НШ'!E29+'Краснофлотская ОШ'!E29+'Алгинская ОШ'!E29+'Яблоновская ОШ'!E29+'Кызыл-Уюмская ОШ'!E29+'Заозерновская ОШ'!E29+'Советская ОШ'!E29+'Баймурзинская ОШ'!E29+'Макпальская ОШ'!E29+'Заураловская ОШ'!E29+'Мамайская ОШ'!E29+'Кенащинская СШ'!E29+'Бирсуатская СШ'!E29+'Когамская СШ'!E29+'Буландинская СШ'!E29+'Енбекшильдерская СШ'!E29+'Саулинская СШ'!E29+'Кудку агашСШ'!E29+'Тасшалк СШ'!E29+'Ангал СШ'!E29+АндыкожаСШ!E29+'Макинская СШ'!E29+ульги!E29</f>
        <v>107187.1747</v>
      </c>
      <c r="F29" s="76">
        <v>428808</v>
      </c>
      <c r="G29" s="123">
        <f t="shared" si="2"/>
        <v>-0.43961999996099621</v>
      </c>
    </row>
    <row r="30" spans="1:7" ht="48" customHeight="1" x14ac:dyDescent="0.3">
      <c r="A30" s="11" t="s">
        <v>6</v>
      </c>
      <c r="B30" s="6" t="s">
        <v>2</v>
      </c>
      <c r="C30" s="59">
        <f>'Трудовая НШ'!C30+'Джукейская НШ'!C30+'Каратальская НШ'!C30+'Краснофлотская ОШ'!C30+'Алгинская ОШ'!C30+'Яблоновская ОШ'!C30+'Кызыл-Уюмская ОШ'!C30+'Заозерновская ОШ'!C30+'Советская ОШ'!C30+'Баймурзинская ОШ'!C30+'Макпальская ОШ'!C30+'Заураловская ОШ'!C30+'Мамайская ОШ'!C30+'Кенащинская СШ'!C30+'Бирсуатская СШ'!C30+'Когамская СШ'!C30+'Буландинская СШ'!C30+'Енбекшильдерская СШ'!C30+'Саулинская СШ'!C30+'Кудку агашСШ'!C30+'Тасшалк СШ'!C30+'Ангал СШ'!C30+АндыкожаСШ!C30+'Макинская СШ'!C30+ульги!C30</f>
        <v>141929</v>
      </c>
      <c r="D30" s="89">
        <f>'СШ №1'!D30+'СШ №2'!D30+'Макинская СШ'!D30+ульги!D30+АндыкожаСШ!D30+'Ангал СШ'!D30+'Тасшалк СШ'!D30+'Саулинская СШ'!D30+'Енбекшильдерская СШ'!D30+'Буландинская СШ'!D30+'Когамская СШ'!D30+'Бирсуатская СШ'!D30+'Кенащинская СШ'!D30+'Мамайская ОШ'!D30+'Заураловская ОШ'!D30+'Макпальская ОШ'!D30+'Баймурзинская ОШ'!D30+'Советская ОШ'!D30+'Заозерновская ОШ'!D30+'Кызыл-Уюмская ОШ'!D30+'Яблоновская ОШ'!D30+'Алгинская ОШ'!D30+'Краснофлотская ОШ'!D30+'Кудку агашСШ'!D30+'Каратальская НШ'!D30+'Джукейская НШ'!D30+'Трудовая НШ'!D30</f>
        <v>35482.25</v>
      </c>
      <c r="E30" s="89">
        <f>'СШ №1'!E30+'СШ №2'!E30+'Макинская СШ'!E30+ульги!E30+АндыкожаСШ!E30+'Ангал СШ'!E30+'Тасшалк СШ'!E30+'Саулинская СШ'!E30+'Енбекшильдерская СШ'!E30+'Буландинская СШ'!E30+'Когамская СШ'!E30+'Бирсуатская СШ'!E30+'Кенащинская СШ'!E30+'Мамайская ОШ'!E30+'Заураловская ОШ'!E30+'Макпальская ОШ'!E30+'Баймурзинская ОШ'!E30+'Советская ОШ'!E30+'Заозерновская ОШ'!E30+'Кызыл-Уюмская ОШ'!E30+'Яблоновская ОШ'!E30+'Алгинская ОШ'!E30+'Краснофлотская ОШ'!E30+'Кудку агашСШ'!E30+'Каратальская НШ'!E30+'Джукейская НШ'!E30+'Трудовая НШ'!E30</f>
        <v>35482.25</v>
      </c>
      <c r="F30" s="79">
        <v>141929</v>
      </c>
      <c r="G30" s="123">
        <f t="shared" si="2"/>
        <v>0</v>
      </c>
    </row>
    <row r="31" spans="1:7" ht="43.5" customHeight="1" x14ac:dyDescent="0.3">
      <c r="A31" s="11" t="s">
        <v>7</v>
      </c>
      <c r="B31" s="6" t="s">
        <v>2</v>
      </c>
      <c r="C31" s="59">
        <f>'Трудовая НШ'!C31+'Джукейская НШ'!C31+'Каратальская НШ'!C31+'Краснофлотская ОШ'!C31+'Алгинская ОШ'!C31+'Яблоновская ОШ'!C31+'Кызыл-Уюмская ОШ'!C31+'Заозерновская ОШ'!C31+'Советская ОШ'!C31+'Баймурзинская ОШ'!C31+'Макпальская ОШ'!C31+'Заураловская ОШ'!C31+'Мамайская ОШ'!C31+'Кенащинская СШ'!C31+'Бирсуатская СШ'!C31+'Когамская СШ'!C31+'Буландинская СШ'!C31+'Енбекшильдерская СШ'!C31+'Саулинская СШ'!C31+'Кудку агашСШ'!C31+'Тасшалк СШ'!C31+'Ангал СШ'!C31+АндыкожаСШ!C31+'Макинская СШ'!C31+ульги!C31</f>
        <v>32615</v>
      </c>
      <c r="D31" s="93">
        <f>'СШ №1'!D31+'СШ №2'!D31+'Макинская СШ'!D31+ульги!D31+АндыкожаСШ!D31+'Ангал СШ'!D31+'Тасшалк СШ'!D31+'Саулинская СШ'!D31+'Енбекшильдерская СШ'!D31+'Буландинская СШ'!D31+'Когамская СШ'!D31+'Бирсуатская СШ'!D31+'Кенащинская СШ'!D31+'Мамайская ОШ'!D31+'Заураловская ОШ'!D31+'Макпальская ОШ'!D31+'Баймурзинская ОШ'!D31+'Советская ОШ'!D31+'Заозерновская ОШ'!D31+'Кызыл-Уюмская ОШ'!D31+'Яблоновская ОШ'!D31+'Алгинская ОШ'!D31+'Краснофлотская ОШ'!D31+'Кудку агашСШ'!D31+'Каратальская НШ'!D31+'Джукейская НШ'!D31+'Трудовая НШ'!D31</f>
        <v>9317.75</v>
      </c>
      <c r="E31" s="93">
        <f>'СШ №1'!E31+'СШ №2'!E31+'Макинская СШ'!E31+ульги!E31+АндыкожаСШ!E31+'Ангал СШ'!E31+'Тасшалк СШ'!E31+'Саулинская СШ'!E31+'Енбекшильдерская СШ'!E31+'Буландинская СШ'!E31+'Когамская СШ'!E31+'Бирсуатская СШ'!E31+'Кенащинская СШ'!E31+'Мамайская ОШ'!E31+'Заураловская ОШ'!E31+'Макпальская ОШ'!E31+'Баймурзинская ОШ'!E31+'Советская ОШ'!E31+'Заозерновская ОШ'!E31+'Кызыл-Уюмская ОШ'!E31+'Яблоновская ОШ'!E31+'Алгинская ОШ'!E31+'Краснофлотская ОШ'!E31+'Кудку агашСШ'!E31+'Каратальская НШ'!E31+'Джукейская НШ'!E31+'Трудовая НШ'!E31</f>
        <v>9317.75</v>
      </c>
      <c r="F31" s="76">
        <v>32615</v>
      </c>
      <c r="G31" s="123">
        <f t="shared" si="2"/>
        <v>0</v>
      </c>
    </row>
    <row r="32" spans="1:7" ht="52.5" x14ac:dyDescent="0.3">
      <c r="A32" s="11" t="s">
        <v>8</v>
      </c>
      <c r="B32" s="6" t="s">
        <v>2</v>
      </c>
      <c r="C32" s="59">
        <f>'Трудовая НШ'!C32+'Джукейская НШ'!C32+'Каратальская НШ'!C32+'Краснофлотская ОШ'!C32+'Алгинская ОШ'!C32+'Яблоновская ОШ'!C32+'Кызыл-Уюмская ОШ'!C32+'Заозерновская ОШ'!C32+'Советская ОШ'!C32+'Баймурзинская ОШ'!C32+'Макпальская ОШ'!C32+'Заураловская ОШ'!C32+'Мамайская ОШ'!C32+'Кенащинская СШ'!C32+'Бирсуатская СШ'!C32+'Когамская СШ'!C32+'Буландинская СШ'!C32+'Енбекшильдерская СШ'!C32+'Саулинская СШ'!C32+'Кудку агашСШ'!C32+'Тасшалк СШ'!C32+'Ангал СШ'!C32+АндыкожаСШ!C32+'Макинская СШ'!C32+ульги!C32</f>
        <v>5386</v>
      </c>
      <c r="D32" s="93">
        <f>'СШ №1'!D32+'СШ №2'!D32+'Макинская СШ'!D32+ульги!D32+АндыкожаСШ!D32+'Ангал СШ'!D32+'Тасшалк СШ'!D32+'Саулинская СШ'!D32+'Енбекшильдерская СШ'!D32+'Буландинская СШ'!D32+'Когамская СШ'!D32+'Бирсуатская СШ'!D32+'Кенащинская СШ'!D32+'Мамайская ОШ'!D32+'Заураловская ОШ'!D32+'Макпальская ОШ'!D32+'Баймурзинская ОШ'!D32+'Советская ОШ'!D32+'Заозерновская ОШ'!D32+'Кызыл-Уюмская ОШ'!D32+'Яблоновская ОШ'!D32+'Алгинская ОШ'!D32+'Краснофлотская ОШ'!D32+'Кудку агашСШ'!D32+'Каратальская НШ'!D32+'Джукейская НШ'!D32+'Трудовая НШ'!D32</f>
        <v>0</v>
      </c>
      <c r="E32" s="93">
        <f>'СШ №1'!E32+'СШ №2'!E32+'Макинская СШ'!E32+ульги!E32+АндыкожаСШ!E32+'Ангал СШ'!E32+'Тасшалк СШ'!E32+'Саулинская СШ'!E32+'Енбекшильдерская СШ'!E32+'Буландинская СШ'!E32+'Когамская СШ'!E32+'Бирсуатская СШ'!E32+'Кенащинская СШ'!E32+'Мамайская ОШ'!E32+'Заураловская ОШ'!E32+'Макпальская ОШ'!E32+'Баймурзинская ОШ'!E32+'Советская ОШ'!E32+'Заозерновская ОШ'!E32+'Кызыл-Уюмская ОШ'!E32+'Яблоновская ОШ'!E32+'Алгинская ОШ'!E32+'Краснофлотская ОШ'!E32+'Кудку агашСШ'!E32+'Каратальская НШ'!E32+'Джукейская НШ'!E32+'Трудовая НШ'!E32</f>
        <v>0</v>
      </c>
      <c r="F32" s="76">
        <v>5386</v>
      </c>
      <c r="G32" s="123">
        <f t="shared" si="2"/>
        <v>0</v>
      </c>
    </row>
    <row r="33" spans="1:7" ht="54" customHeight="1" x14ac:dyDescent="0.3">
      <c r="A33" s="11" t="s">
        <v>9</v>
      </c>
      <c r="B33" s="6" t="s">
        <v>2</v>
      </c>
      <c r="C33" s="76">
        <f>'СШ №1'!C33+'СШ №2'!C33+'Макинская СШ'!C33+ульги!C33+АндыкожаСШ!C33+'Ангал СШ'!C33+'Тасшалк СШ'!C33+'Саулинская СШ'!C33+'Енбекшильдерская СШ'!C33+'Буландинская СШ'!C33+'Когамская СШ'!C33+'Бирсуатская СШ'!C33+'Кенащинская СШ'!C33+'Мамайская ОШ'!C33+'Заураловская ОШ'!C33+'Макпальская ОШ'!C33+'Баймурзинская ОШ'!C33+'Советская ОШ'!C33+'Заозерновская ОШ'!C33+'Кызыл-Уюмская ОШ'!C33+'Яблоновская ОШ'!C33+'Алгинская ОШ'!C33+'Краснофлотская ОШ'!C33+'Кудку агашСШ'!C33+'Каратальская НШ'!C33+'Джукейская НШ'!C33+'Трудовая НШ'!C33</f>
        <v>177429</v>
      </c>
      <c r="D33" s="76">
        <f>'СШ №1'!D33+'СШ №2'!D33+'Макинская СШ'!D33+ульги!D33+АндыкожаСШ!D33+'Ангал СШ'!D33+'Тасшалк СШ'!D33+'Саулинская СШ'!D33+'Енбекшильдерская СШ'!D33+'Буландинская СШ'!D33+'Когамская СШ'!D33+'Бирсуатская СШ'!D33+'Кенащинская СШ'!D33+'Мамайская ОШ'!D33+'Заураловская ОШ'!D33+'Макпальская ОШ'!D33+'Баймурзинская ОШ'!D33+'Советская ОШ'!D33+'Заозерновская ОШ'!D33+'Кызыл-Уюмская ОШ'!D33+'Яблоновская ОШ'!D33+'Алгинская ОШ'!D33+'Краснофлотская ОШ'!D33+'Кудку агашСШ'!D33+'Каратальская НШ'!D33+'Джукейская НШ'!D33+'Трудовая НШ'!D33</f>
        <v>33820.25</v>
      </c>
      <c r="E33" s="76">
        <f>'СШ №1'!E33+'СШ №2'!E33+'Макинская СШ'!E33+ульги!E33+АндыкожаСШ!E33+'Ангал СШ'!E33+'Тасшалк СШ'!E33+'Саулинская СШ'!E33+'Енбекшильдерская СШ'!E33+'Буландинская СШ'!E33+'Когамская СШ'!E33+'Бирсуатская СШ'!E33+'Кенащинская СШ'!E33+'Мамайская ОШ'!E33+'Заураловская ОШ'!E33+'Макпальская ОШ'!E33+'Баймурзинская ОШ'!E33+'Советская ОШ'!E33+'Заозерновская ОШ'!E33+'Кызыл-Уюмская ОШ'!E33+'Яблоновская ОШ'!E33+'Алгинская ОШ'!E33+'Краснофлотская ОШ'!E33+'Кудку агашСШ'!E33+'Каратальская НШ'!E33+'Джукейская НШ'!E33+'Трудовая НШ'!E33</f>
        <v>33820.25</v>
      </c>
      <c r="F33" s="76">
        <v>177429</v>
      </c>
      <c r="G33" s="75">
        <f t="shared" si="2"/>
        <v>0</v>
      </c>
    </row>
    <row r="34" spans="1:7" x14ac:dyDescent="0.3">
      <c r="C34" s="34">
        <f>C33+C32+C31+C30+C29+C15</f>
        <v>3741309.9603800001</v>
      </c>
      <c r="D34" s="34">
        <f t="shared" ref="D34:F34" si="7">D33+D32+D31+D30+D29+D15</f>
        <v>924593.27469999983</v>
      </c>
      <c r="E34" s="34">
        <f t="shared" si="7"/>
        <v>924593.27469999983</v>
      </c>
      <c r="F34" s="95">
        <f t="shared" si="7"/>
        <v>3741310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3"/>
  <sheetViews>
    <sheetView topLeftCell="A7" workbookViewId="0">
      <selection activeCell="C13" sqref="C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28515625" style="16" customWidth="1"/>
    <col min="4" max="4" width="13.5703125" style="16" customWidth="1"/>
    <col min="5" max="5" width="15.85546875" style="16" customWidth="1"/>
    <col min="6" max="6" width="12" style="2" customWidth="1"/>
    <col min="7" max="7" width="15.28515625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39</v>
      </c>
      <c r="B2" s="114"/>
      <c r="C2" s="114"/>
      <c r="D2" s="114"/>
      <c r="E2" s="114"/>
    </row>
    <row r="3" spans="1:7" x14ac:dyDescent="0.3">
      <c r="A3" s="1"/>
    </row>
    <row r="4" spans="1:7" x14ac:dyDescent="0.3">
      <c r="A4" s="115" t="s">
        <v>33</v>
      </c>
      <c r="B4" s="115"/>
      <c r="C4" s="115"/>
      <c r="D4" s="115"/>
      <c r="E4" s="115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38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8" t="s">
        <v>14</v>
      </c>
    </row>
    <row r="11" spans="1:7" x14ac:dyDescent="0.3">
      <c r="A11" s="5" t="s">
        <v>21</v>
      </c>
      <c r="B11" s="6" t="s">
        <v>10</v>
      </c>
      <c r="C11" s="49"/>
      <c r="D11" s="49">
        <f>C11</f>
        <v>0</v>
      </c>
      <c r="E11" s="49">
        <f>D11</f>
        <v>0</v>
      </c>
    </row>
    <row r="12" spans="1:7" ht="25.5" x14ac:dyDescent="0.3">
      <c r="A12" s="9" t="s">
        <v>24</v>
      </c>
      <c r="B12" s="6" t="s">
        <v>2</v>
      </c>
      <c r="C12" s="17" t="e">
        <f>(C13-C32)/C11</f>
        <v>#DIV/0!</v>
      </c>
      <c r="D12" s="17" t="e">
        <f t="shared" ref="D12" si="0">(D13-D32)/D11</f>
        <v>#DIV/0!</v>
      </c>
      <c r="E12" s="17" t="e">
        <f t="shared" ref="E12" si="1">(E13-E32)/E11</f>
        <v>#DIV/0!</v>
      </c>
    </row>
    <row r="13" spans="1:7" ht="25.5" x14ac:dyDescent="0.3">
      <c r="A13" s="5" t="s">
        <v>11</v>
      </c>
      <c r="B13" s="6" t="s">
        <v>2</v>
      </c>
      <c r="C13" s="47"/>
      <c r="D13" s="60">
        <f>C13</f>
        <v>0</v>
      </c>
      <c r="E13" s="60">
        <f>D13</f>
        <v>0</v>
      </c>
      <c r="F13" s="16"/>
    </row>
    <row r="14" spans="1:7" x14ac:dyDescent="0.3">
      <c r="A14" s="7" t="s">
        <v>0</v>
      </c>
      <c r="B14" s="8"/>
      <c r="C14" s="17">
        <v>0</v>
      </c>
      <c r="D14" s="17">
        <v>0</v>
      </c>
      <c r="E14" s="17">
        <v>0</v>
      </c>
      <c r="G14" s="16"/>
    </row>
    <row r="15" spans="1:7" s="21" customFormat="1" ht="25.5" x14ac:dyDescent="0.3">
      <c r="A15" s="18" t="s">
        <v>12</v>
      </c>
      <c r="B15" s="19" t="s">
        <v>2</v>
      </c>
      <c r="C15" s="47"/>
      <c r="D15" s="55">
        <f>C15</f>
        <v>0</v>
      </c>
      <c r="E15" s="55">
        <f>D15</f>
        <v>0</v>
      </c>
    </row>
    <row r="16" spans="1:7" s="21" customFormat="1" x14ac:dyDescent="0.3">
      <c r="A16" s="22" t="s">
        <v>1</v>
      </c>
      <c r="B16" s="23"/>
      <c r="C16" s="33">
        <v>0</v>
      </c>
      <c r="D16" s="33">
        <v>0</v>
      </c>
      <c r="E16" s="33">
        <v>0</v>
      </c>
    </row>
    <row r="17" spans="1:8" s="21" customFormat="1" ht="25.5" x14ac:dyDescent="0.3">
      <c r="A17" s="18" t="s">
        <v>29</v>
      </c>
      <c r="B17" s="19" t="s">
        <v>2</v>
      </c>
      <c r="C17" s="55"/>
      <c r="D17" s="55">
        <v>5500</v>
      </c>
      <c r="E17" s="55">
        <v>5500</v>
      </c>
    </row>
    <row r="18" spans="1:8" s="21" customFormat="1" x14ac:dyDescent="0.3">
      <c r="A18" s="25" t="s">
        <v>4</v>
      </c>
      <c r="B18" s="26" t="s">
        <v>3</v>
      </c>
      <c r="C18" s="33"/>
      <c r="D18" s="33"/>
      <c r="E18" s="33"/>
      <c r="F18" s="21" t="s">
        <v>31</v>
      </c>
      <c r="G18" s="21" t="s">
        <v>31</v>
      </c>
    </row>
    <row r="19" spans="1:8" s="21" customFormat="1" ht="21.95" customHeight="1" x14ac:dyDescent="0.3">
      <c r="A19" s="25" t="s">
        <v>25</v>
      </c>
      <c r="B19" s="19" t="s">
        <v>26</v>
      </c>
      <c r="C19" s="33" t="e">
        <f>C17/C18/12*1000+200</f>
        <v>#DIV/0!</v>
      </c>
      <c r="D19" s="33" t="e">
        <f t="shared" ref="D19:E33" si="2">C19</f>
        <v>#DIV/0!</v>
      </c>
      <c r="E19" s="33" t="e">
        <f t="shared" si="2"/>
        <v>#DIV/0!</v>
      </c>
    </row>
    <row r="20" spans="1:8" s="21" customFormat="1" ht="25.5" x14ac:dyDescent="0.3">
      <c r="A20" s="18" t="s">
        <v>30</v>
      </c>
      <c r="B20" s="19" t="s">
        <v>2</v>
      </c>
      <c r="C20" s="55"/>
      <c r="D20" s="55">
        <f t="shared" si="2"/>
        <v>0</v>
      </c>
      <c r="E20" s="55">
        <f t="shared" si="2"/>
        <v>0</v>
      </c>
    </row>
    <row r="21" spans="1:8" s="21" customFormat="1" x14ac:dyDescent="0.3">
      <c r="A21" s="25" t="s">
        <v>4</v>
      </c>
      <c r="B21" s="26" t="s">
        <v>3</v>
      </c>
      <c r="C21" s="33"/>
      <c r="D21" s="33">
        <f t="shared" si="2"/>
        <v>0</v>
      </c>
      <c r="E21" s="33">
        <f t="shared" si="2"/>
        <v>0</v>
      </c>
      <c r="G21" s="21" t="s">
        <v>31</v>
      </c>
      <c r="H21" s="21" t="s">
        <v>31</v>
      </c>
    </row>
    <row r="22" spans="1:8" s="21" customFormat="1" ht="21.95" customHeight="1" x14ac:dyDescent="0.3">
      <c r="A22" s="25" t="s">
        <v>25</v>
      </c>
      <c r="B22" s="19" t="s">
        <v>26</v>
      </c>
      <c r="C22" s="33" t="e">
        <f>C20/12/C21*1000</f>
        <v>#DIV/0!</v>
      </c>
      <c r="D22" s="33" t="e">
        <f t="shared" si="2"/>
        <v>#DIV/0!</v>
      </c>
      <c r="E22" s="33" t="e">
        <f t="shared" si="2"/>
        <v>#DIV/0!</v>
      </c>
    </row>
    <row r="23" spans="1:8" s="21" customFormat="1" ht="39" x14ac:dyDescent="0.3">
      <c r="A23" s="27" t="s">
        <v>36</v>
      </c>
      <c r="B23" s="19" t="s">
        <v>2</v>
      </c>
      <c r="C23" s="55"/>
      <c r="D23" s="55">
        <f t="shared" si="2"/>
        <v>0</v>
      </c>
      <c r="E23" s="55">
        <f t="shared" si="2"/>
        <v>0</v>
      </c>
    </row>
    <row r="24" spans="1:8" s="21" customFormat="1" x14ac:dyDescent="0.3">
      <c r="A24" s="25" t="s">
        <v>4</v>
      </c>
      <c r="B24" s="26" t="s">
        <v>3</v>
      </c>
      <c r="C24" s="33"/>
      <c r="D24" s="33">
        <f t="shared" si="2"/>
        <v>0</v>
      </c>
      <c r="E24" s="33">
        <f t="shared" si="2"/>
        <v>0</v>
      </c>
    </row>
    <row r="25" spans="1:8" s="21" customFormat="1" ht="21.95" customHeight="1" x14ac:dyDescent="0.3">
      <c r="A25" s="25" t="s">
        <v>25</v>
      </c>
      <c r="B25" s="19" t="s">
        <v>26</v>
      </c>
      <c r="C25" s="33" t="e">
        <f>C23/C24/12*1000</f>
        <v>#DIV/0!</v>
      </c>
      <c r="D25" s="33" t="e">
        <f t="shared" si="2"/>
        <v>#DIV/0!</v>
      </c>
      <c r="E25" s="33" t="e">
        <f t="shared" si="2"/>
        <v>#DIV/0!</v>
      </c>
    </row>
    <row r="26" spans="1:8" s="21" customFormat="1" ht="25.5" x14ac:dyDescent="0.3">
      <c r="A26" s="18" t="s">
        <v>23</v>
      </c>
      <c r="B26" s="19" t="s">
        <v>2</v>
      </c>
      <c r="C26" s="55"/>
      <c r="D26" s="55">
        <f t="shared" si="2"/>
        <v>0</v>
      </c>
      <c r="E26" s="55">
        <f t="shared" si="2"/>
        <v>0</v>
      </c>
    </row>
    <row r="27" spans="1:8" s="21" customFormat="1" x14ac:dyDescent="0.3">
      <c r="A27" s="25" t="s">
        <v>4</v>
      </c>
      <c r="B27" s="26" t="s">
        <v>3</v>
      </c>
      <c r="C27" s="33"/>
      <c r="D27" s="33">
        <f t="shared" si="2"/>
        <v>0</v>
      </c>
      <c r="E27" s="33">
        <f t="shared" si="2"/>
        <v>0</v>
      </c>
    </row>
    <row r="28" spans="1:8" s="21" customFormat="1" ht="21.95" customHeight="1" x14ac:dyDescent="0.3">
      <c r="A28" s="25" t="s">
        <v>25</v>
      </c>
      <c r="B28" s="19" t="s">
        <v>26</v>
      </c>
      <c r="C28" s="33" t="e">
        <f>C26/12/C27*1000</f>
        <v>#DIV/0!</v>
      </c>
      <c r="D28" s="33" t="e">
        <f t="shared" si="2"/>
        <v>#DIV/0!</v>
      </c>
      <c r="E28" s="33" t="e">
        <f t="shared" si="2"/>
        <v>#DIV/0!</v>
      </c>
    </row>
    <row r="29" spans="1:8" s="21" customFormat="1" ht="25.5" x14ac:dyDescent="0.3">
      <c r="A29" s="18" t="s">
        <v>5</v>
      </c>
      <c r="B29" s="19" t="s">
        <v>2</v>
      </c>
      <c r="C29" s="47"/>
      <c r="D29" s="47">
        <f t="shared" si="2"/>
        <v>0</v>
      </c>
      <c r="E29" s="47">
        <f t="shared" si="2"/>
        <v>0</v>
      </c>
    </row>
    <row r="30" spans="1:8" s="21" customFormat="1" ht="36.75" x14ac:dyDescent="0.3">
      <c r="A30" s="27" t="s">
        <v>6</v>
      </c>
      <c r="B30" s="19" t="s">
        <v>2</v>
      </c>
      <c r="C30" s="55"/>
      <c r="D30" s="55">
        <f t="shared" si="2"/>
        <v>0</v>
      </c>
      <c r="E30" s="55">
        <f t="shared" si="2"/>
        <v>0</v>
      </c>
    </row>
    <row r="31" spans="1:8" ht="25.5" x14ac:dyDescent="0.3">
      <c r="A31" s="11" t="s">
        <v>7</v>
      </c>
      <c r="B31" s="6" t="s">
        <v>2</v>
      </c>
      <c r="C31" s="47"/>
      <c r="D31" s="55">
        <f t="shared" si="2"/>
        <v>0</v>
      </c>
      <c r="E31" s="55">
        <f t="shared" si="2"/>
        <v>0</v>
      </c>
    </row>
    <row r="32" spans="1:8" ht="36.75" x14ac:dyDescent="0.3">
      <c r="A32" s="11" t="s">
        <v>8</v>
      </c>
      <c r="B32" s="6" t="s">
        <v>2</v>
      </c>
      <c r="C32" s="47"/>
      <c r="D32" s="55">
        <v>0</v>
      </c>
      <c r="E32" s="55">
        <v>0</v>
      </c>
    </row>
    <row r="33" spans="1:5" ht="38.25" customHeight="1" x14ac:dyDescent="0.3">
      <c r="A33" s="11" t="s">
        <v>9</v>
      </c>
      <c r="B33" s="6" t="s">
        <v>2</v>
      </c>
      <c r="C33" s="47"/>
      <c r="D33" s="55">
        <f t="shared" si="2"/>
        <v>0</v>
      </c>
      <c r="E33" s="55">
        <f t="shared" si="2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4" workbookViewId="0">
      <selection activeCell="C13" sqref="C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4.140625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39</v>
      </c>
      <c r="B2" s="114"/>
      <c r="C2" s="114"/>
      <c r="D2" s="114"/>
      <c r="E2" s="114"/>
    </row>
    <row r="3" spans="1:7" x14ac:dyDescent="0.3">
      <c r="A3" s="1"/>
    </row>
    <row r="4" spans="1:7" ht="44.25" customHeight="1" x14ac:dyDescent="0.3">
      <c r="A4" s="120" t="s">
        <v>34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38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2" t="s">
        <v>14</v>
      </c>
    </row>
    <row r="11" spans="1:7" x14ac:dyDescent="0.3">
      <c r="A11" s="5" t="s">
        <v>21</v>
      </c>
      <c r="B11" s="6" t="s">
        <v>10</v>
      </c>
      <c r="C11" s="49"/>
      <c r="D11" s="49"/>
      <c r="E11" s="49"/>
      <c r="F11" s="21"/>
    </row>
    <row r="12" spans="1:7" ht="25.5" x14ac:dyDescent="0.3">
      <c r="A12" s="9" t="s">
        <v>24</v>
      </c>
      <c r="B12" s="6" t="s">
        <v>2</v>
      </c>
      <c r="C12" s="33" t="e">
        <f>(C13-C32)/C11</f>
        <v>#DIV/0!</v>
      </c>
      <c r="D12" s="33" t="e">
        <f t="shared" ref="D12:E33" si="0">C12</f>
        <v>#DIV/0!</v>
      </c>
      <c r="E12" s="33" t="e">
        <f t="shared" si="0"/>
        <v>#DIV/0!</v>
      </c>
      <c r="F12" s="21"/>
    </row>
    <row r="13" spans="1:7" ht="25.5" x14ac:dyDescent="0.3">
      <c r="A13" s="5" t="s">
        <v>11</v>
      </c>
      <c r="B13" s="6" t="s">
        <v>2</v>
      </c>
      <c r="C13" s="47"/>
      <c r="D13" s="55">
        <f t="shared" si="0"/>
        <v>0</v>
      </c>
      <c r="E13" s="55">
        <f t="shared" si="0"/>
        <v>0</v>
      </c>
      <c r="F13" s="21"/>
    </row>
    <row r="14" spans="1:7" x14ac:dyDescent="0.3">
      <c r="A14" s="7" t="s">
        <v>0</v>
      </c>
      <c r="B14" s="8"/>
      <c r="C14" s="33">
        <v>0</v>
      </c>
      <c r="D14" s="33">
        <f t="shared" si="0"/>
        <v>0</v>
      </c>
      <c r="E14" s="33">
        <f t="shared" si="0"/>
        <v>0</v>
      </c>
      <c r="F14" s="21"/>
      <c r="G14" s="16"/>
    </row>
    <row r="15" spans="1:7" ht="25.5" x14ac:dyDescent="0.3">
      <c r="A15" s="5" t="s">
        <v>12</v>
      </c>
      <c r="B15" s="6" t="s">
        <v>2</v>
      </c>
      <c r="C15" s="47">
        <f>C17+C20+C23+C26</f>
        <v>0</v>
      </c>
      <c r="D15" s="55">
        <f t="shared" si="0"/>
        <v>0</v>
      </c>
      <c r="E15" s="55">
        <f t="shared" si="0"/>
        <v>0</v>
      </c>
      <c r="F15" s="21"/>
    </row>
    <row r="16" spans="1:7" x14ac:dyDescent="0.3">
      <c r="A16" s="7" t="s">
        <v>1</v>
      </c>
      <c r="B16" s="8"/>
      <c r="C16" s="33">
        <v>0</v>
      </c>
      <c r="D16" s="33">
        <f t="shared" si="0"/>
        <v>0</v>
      </c>
      <c r="E16" s="33">
        <f t="shared" si="0"/>
        <v>0</v>
      </c>
      <c r="F16" s="21"/>
    </row>
    <row r="17" spans="1:6" s="21" customFormat="1" ht="25.5" x14ac:dyDescent="0.3">
      <c r="A17" s="18" t="s">
        <v>29</v>
      </c>
      <c r="B17" s="19" t="s">
        <v>2</v>
      </c>
      <c r="C17" s="55"/>
      <c r="D17" s="55">
        <f t="shared" si="0"/>
        <v>0</v>
      </c>
      <c r="E17" s="55">
        <f t="shared" si="0"/>
        <v>0</v>
      </c>
    </row>
    <row r="18" spans="1:6" s="21" customFormat="1" x14ac:dyDescent="0.3">
      <c r="A18" s="25" t="s">
        <v>4</v>
      </c>
      <c r="B18" s="26" t="s">
        <v>3</v>
      </c>
      <c r="C18" s="33"/>
      <c r="D18" s="33"/>
      <c r="E18" s="33"/>
    </row>
    <row r="19" spans="1:6" s="21" customFormat="1" ht="21.95" customHeight="1" x14ac:dyDescent="0.3">
      <c r="A19" s="25" t="s">
        <v>25</v>
      </c>
      <c r="B19" s="19" t="s">
        <v>26</v>
      </c>
      <c r="C19" s="33" t="e">
        <f>C17/C18/12*1000+200</f>
        <v>#DIV/0!</v>
      </c>
      <c r="D19" s="33" t="e">
        <f t="shared" si="0"/>
        <v>#DIV/0!</v>
      </c>
      <c r="E19" s="33" t="e">
        <f t="shared" si="0"/>
        <v>#DIV/0!</v>
      </c>
    </row>
    <row r="20" spans="1:6" s="21" customFormat="1" ht="25.5" x14ac:dyDescent="0.3">
      <c r="A20" s="18" t="s">
        <v>30</v>
      </c>
      <c r="B20" s="19" t="s">
        <v>2</v>
      </c>
      <c r="C20" s="55"/>
      <c r="D20" s="55">
        <f t="shared" si="0"/>
        <v>0</v>
      </c>
      <c r="E20" s="55">
        <f t="shared" si="0"/>
        <v>0</v>
      </c>
    </row>
    <row r="21" spans="1:6" x14ac:dyDescent="0.3">
      <c r="A21" s="9" t="s">
        <v>4</v>
      </c>
      <c r="B21" s="10" t="s">
        <v>3</v>
      </c>
      <c r="C21" s="33"/>
      <c r="D21" s="33"/>
      <c r="E21" s="33"/>
      <c r="F21" s="21"/>
    </row>
    <row r="22" spans="1:6" ht="21.95" customHeight="1" x14ac:dyDescent="0.3">
      <c r="A22" s="9" t="s">
        <v>25</v>
      </c>
      <c r="B22" s="6" t="s">
        <v>26</v>
      </c>
      <c r="C22" s="33" t="e">
        <f>C20/12/C21*1000</f>
        <v>#DIV/0!</v>
      </c>
      <c r="D22" s="33" t="e">
        <f t="shared" si="0"/>
        <v>#DIV/0!</v>
      </c>
      <c r="E22" s="33" t="e">
        <f t="shared" si="0"/>
        <v>#DIV/0!</v>
      </c>
      <c r="F22" s="21"/>
    </row>
    <row r="23" spans="1:6" ht="39" x14ac:dyDescent="0.3">
      <c r="A23" s="11" t="s">
        <v>36</v>
      </c>
      <c r="B23" s="6" t="s">
        <v>2</v>
      </c>
      <c r="C23" s="55"/>
      <c r="D23" s="55">
        <f t="shared" si="0"/>
        <v>0</v>
      </c>
      <c r="E23" s="55">
        <f t="shared" si="0"/>
        <v>0</v>
      </c>
      <c r="F23" s="21"/>
    </row>
    <row r="24" spans="1:6" x14ac:dyDescent="0.3">
      <c r="A24" s="9" t="s">
        <v>4</v>
      </c>
      <c r="B24" s="10" t="s">
        <v>3</v>
      </c>
      <c r="C24" s="33"/>
      <c r="D24" s="33"/>
      <c r="E24" s="33"/>
    </row>
    <row r="25" spans="1:6" ht="21.95" customHeight="1" x14ac:dyDescent="0.3">
      <c r="A25" s="9" t="s">
        <v>25</v>
      </c>
      <c r="B25" s="6" t="s">
        <v>26</v>
      </c>
      <c r="C25" s="33" t="e">
        <f>C23/C24/12*1000</f>
        <v>#DIV/0!</v>
      </c>
      <c r="D25" s="33" t="e">
        <f t="shared" si="0"/>
        <v>#DIV/0!</v>
      </c>
      <c r="E25" s="33" t="e">
        <f t="shared" si="0"/>
        <v>#DIV/0!</v>
      </c>
    </row>
    <row r="26" spans="1:6" ht="25.5" x14ac:dyDescent="0.3">
      <c r="A26" s="5" t="s">
        <v>23</v>
      </c>
      <c r="B26" s="6" t="s">
        <v>2</v>
      </c>
      <c r="C26" s="55"/>
      <c r="D26" s="55">
        <f t="shared" si="0"/>
        <v>0</v>
      </c>
      <c r="E26" s="55">
        <f t="shared" si="0"/>
        <v>0</v>
      </c>
    </row>
    <row r="27" spans="1:6" x14ac:dyDescent="0.3">
      <c r="A27" s="9" t="s">
        <v>4</v>
      </c>
      <c r="B27" s="10" t="s">
        <v>3</v>
      </c>
      <c r="C27" s="33"/>
      <c r="D27" s="33"/>
      <c r="E27" s="33"/>
    </row>
    <row r="28" spans="1:6" ht="21.95" customHeight="1" x14ac:dyDescent="0.3">
      <c r="A28" s="9" t="s">
        <v>25</v>
      </c>
      <c r="B28" s="6" t="s">
        <v>26</v>
      </c>
      <c r="C28" s="33" t="e">
        <f>C26/12/C27*1000</f>
        <v>#DIV/0!</v>
      </c>
      <c r="D28" s="33" t="e">
        <f t="shared" si="0"/>
        <v>#DIV/0!</v>
      </c>
      <c r="E28" s="33" t="e">
        <f t="shared" si="0"/>
        <v>#DIV/0!</v>
      </c>
    </row>
    <row r="29" spans="1:6" ht="25.5" x14ac:dyDescent="0.3">
      <c r="A29" s="5" t="s">
        <v>5</v>
      </c>
      <c r="B29" s="6" t="s">
        <v>2</v>
      </c>
      <c r="C29" s="47"/>
      <c r="D29" s="47">
        <f t="shared" si="0"/>
        <v>0</v>
      </c>
      <c r="E29" s="47">
        <f t="shared" si="0"/>
        <v>0</v>
      </c>
    </row>
    <row r="30" spans="1:6" ht="36.75" x14ac:dyDescent="0.3">
      <c r="A30" s="11" t="s">
        <v>6</v>
      </c>
      <c r="B30" s="6" t="s">
        <v>2</v>
      </c>
      <c r="C30" s="55"/>
      <c r="D30" s="55">
        <f t="shared" si="0"/>
        <v>0</v>
      </c>
      <c r="E30" s="55">
        <f t="shared" si="0"/>
        <v>0</v>
      </c>
    </row>
    <row r="31" spans="1:6" ht="25.5" x14ac:dyDescent="0.3">
      <c r="A31" s="11" t="s">
        <v>7</v>
      </c>
      <c r="B31" s="6" t="s">
        <v>2</v>
      </c>
      <c r="C31" s="55"/>
      <c r="D31" s="55">
        <f t="shared" si="0"/>
        <v>0</v>
      </c>
      <c r="E31" s="55">
        <f t="shared" si="0"/>
        <v>0</v>
      </c>
    </row>
    <row r="32" spans="1:6" ht="36.75" x14ac:dyDescent="0.3">
      <c r="A32" s="11" t="s">
        <v>8</v>
      </c>
      <c r="B32" s="6" t="s">
        <v>2</v>
      </c>
      <c r="C32" s="47"/>
      <c r="D32" s="55">
        <f t="shared" si="0"/>
        <v>0</v>
      </c>
      <c r="E32" s="55">
        <f t="shared" si="0"/>
        <v>0</v>
      </c>
    </row>
    <row r="33" spans="1:5" ht="38.25" customHeight="1" x14ac:dyDescent="0.3">
      <c r="A33" s="11" t="s">
        <v>9</v>
      </c>
      <c r="B33" s="6" t="s">
        <v>2</v>
      </c>
      <c r="C33" s="47"/>
      <c r="D33" s="55">
        <f t="shared" si="0"/>
        <v>0</v>
      </c>
      <c r="E33" s="55">
        <f t="shared" si="0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workbookViewId="0">
      <selection activeCell="C30" sqref="C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5703125" style="16" customWidth="1"/>
    <col min="4" max="4" width="12" style="16" customWidth="1"/>
    <col min="5" max="5" width="12" style="41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55.5" customHeight="1" x14ac:dyDescent="0.3">
      <c r="A4" s="120" t="s">
        <v>63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193</v>
      </c>
      <c r="D11" s="50">
        <f>C11</f>
        <v>193</v>
      </c>
      <c r="E11" s="50">
        <f>D11</f>
        <v>193</v>
      </c>
    </row>
    <row r="12" spans="1:7" ht="25.5" x14ac:dyDescent="0.3">
      <c r="A12" s="9" t="s">
        <v>24</v>
      </c>
      <c r="B12" s="6" t="s">
        <v>2</v>
      </c>
      <c r="C12" s="17">
        <f>(C13-C32)/C11</f>
        <v>1636.2023150259067</v>
      </c>
      <c r="D12" s="17">
        <f t="shared" ref="D12:E12" si="0">(D13-D32)/D11</f>
        <v>393.9832212435233</v>
      </c>
      <c r="E12" s="17">
        <f t="shared" si="0"/>
        <v>393.9832212435233</v>
      </c>
    </row>
    <row r="13" spans="1:7" ht="25.5" x14ac:dyDescent="0.3">
      <c r="A13" s="110" t="s">
        <v>11</v>
      </c>
      <c r="B13" s="111" t="s">
        <v>2</v>
      </c>
      <c r="C13" s="112">
        <f>C15+C29+C30+C33+C31+C32</f>
        <v>321173.04680000001</v>
      </c>
      <c r="D13" s="112">
        <f t="shared" ref="D13:E13" si="1">D15+D29+D30+D33+D31+D32</f>
        <v>76038.761700000003</v>
      </c>
      <c r="E13" s="112">
        <f t="shared" si="1"/>
        <v>76038.761700000003</v>
      </c>
    </row>
    <row r="14" spans="1:7" x14ac:dyDescent="0.3">
      <c r="A14" s="7" t="s">
        <v>0</v>
      </c>
      <c r="B14" s="8"/>
      <c r="C14" s="17">
        <v>0</v>
      </c>
      <c r="D14" s="33">
        <f t="shared" ref="D14:D28" si="2">C14</f>
        <v>0</v>
      </c>
      <c r="E14" s="33">
        <f t="shared" ref="E14" si="3">D14</f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252905.8</v>
      </c>
      <c r="D15" s="84">
        <f t="shared" ref="D15:E15" si="4">D17+D20+D23+D26</f>
        <v>63226.45</v>
      </c>
      <c r="E15" s="84">
        <f t="shared" si="4"/>
        <v>63226.45</v>
      </c>
    </row>
    <row r="16" spans="1:7" x14ac:dyDescent="0.3">
      <c r="A16" s="7" t="s">
        <v>1</v>
      </c>
      <c r="B16" s="8"/>
      <c r="C16" s="17">
        <v>0</v>
      </c>
      <c r="D16" s="33">
        <f t="shared" si="2"/>
        <v>0</v>
      </c>
      <c r="E16" s="33">
        <f t="shared" ref="E16" si="5">D16</f>
        <v>0</v>
      </c>
    </row>
    <row r="17" spans="1:7" s="21" customFormat="1" ht="25.5" x14ac:dyDescent="0.3">
      <c r="A17" s="18" t="s">
        <v>29</v>
      </c>
      <c r="B17" s="53" t="s">
        <v>2</v>
      </c>
      <c r="C17" s="55">
        <v>23941</v>
      </c>
      <c r="D17" s="55">
        <f>C17/4</f>
        <v>5985.25</v>
      </c>
      <c r="E17" s="55">
        <f t="shared" ref="E17" si="6">D17</f>
        <v>5985.25</v>
      </c>
    </row>
    <row r="18" spans="1:7" s="21" customFormat="1" x14ac:dyDescent="0.3">
      <c r="A18" s="25" t="s">
        <v>4</v>
      </c>
      <c r="B18" s="26" t="s">
        <v>3</v>
      </c>
      <c r="C18" s="40">
        <v>6</v>
      </c>
      <c r="D18" s="33">
        <f t="shared" si="2"/>
        <v>6</v>
      </c>
      <c r="E18" s="33">
        <f t="shared" ref="E18" si="7">D18</f>
        <v>6</v>
      </c>
      <c r="F18" s="86">
        <f>C18+C21+C24+C27</f>
        <v>73.150000000000006</v>
      </c>
    </row>
    <row r="19" spans="1:7" s="21" customFormat="1" ht="21.95" customHeight="1" x14ac:dyDescent="0.3">
      <c r="A19" s="25" t="s">
        <v>25</v>
      </c>
      <c r="B19" s="19" t="s">
        <v>26</v>
      </c>
      <c r="C19" s="33">
        <f>C17/C18/12*1000+200</f>
        <v>332713.88888888888</v>
      </c>
      <c r="D19" s="33">
        <f t="shared" si="2"/>
        <v>332713.88888888888</v>
      </c>
      <c r="E19" s="33">
        <f t="shared" ref="E19" si="8">D19</f>
        <v>332713.88888888888</v>
      </c>
      <c r="G19" s="28"/>
    </row>
    <row r="20" spans="1:7" s="21" customFormat="1" ht="25.5" x14ac:dyDescent="0.3">
      <c r="A20" s="18" t="s">
        <v>30</v>
      </c>
      <c r="B20" s="53" t="s">
        <v>2</v>
      </c>
      <c r="C20" s="55">
        <v>174343.6</v>
      </c>
      <c r="D20" s="55">
        <f>C20/4</f>
        <v>43585.9</v>
      </c>
      <c r="E20" s="55">
        <f t="shared" ref="E20" si="9">D20</f>
        <v>43585.9</v>
      </c>
    </row>
    <row r="21" spans="1:7" s="21" customFormat="1" x14ac:dyDescent="0.3">
      <c r="A21" s="25" t="s">
        <v>4</v>
      </c>
      <c r="B21" s="26" t="s">
        <v>3</v>
      </c>
      <c r="C21" s="69">
        <v>38.15</v>
      </c>
      <c r="D21" s="33">
        <f t="shared" si="2"/>
        <v>38.15</v>
      </c>
      <c r="E21" s="33">
        <f t="shared" ref="E21" si="10">D21</f>
        <v>38.15</v>
      </c>
    </row>
    <row r="22" spans="1:7" ht="21.95" customHeight="1" x14ac:dyDescent="0.3">
      <c r="A22" s="9" t="s">
        <v>25</v>
      </c>
      <c r="B22" s="6" t="s">
        <v>26</v>
      </c>
      <c r="C22" s="33">
        <f>C20/12/C21*1000</f>
        <v>380829.18304936652</v>
      </c>
      <c r="D22" s="33">
        <f t="shared" si="2"/>
        <v>380829.18304936652</v>
      </c>
      <c r="E22" s="33">
        <f t="shared" ref="E22" si="11">D22</f>
        <v>380829.18304936652</v>
      </c>
    </row>
    <row r="23" spans="1:7" ht="39" x14ac:dyDescent="0.3">
      <c r="A23" s="11" t="s">
        <v>36</v>
      </c>
      <c r="B23" s="52" t="s">
        <v>2</v>
      </c>
      <c r="C23" s="55">
        <v>23169.8</v>
      </c>
      <c r="D23" s="55">
        <f>C23/4</f>
        <v>5792.45</v>
      </c>
      <c r="E23" s="55">
        <f t="shared" ref="E23" si="12">D23</f>
        <v>5792.45</v>
      </c>
    </row>
    <row r="24" spans="1:7" x14ac:dyDescent="0.3">
      <c r="A24" s="9" t="s">
        <v>4</v>
      </c>
      <c r="B24" s="10" t="s">
        <v>3</v>
      </c>
      <c r="C24" s="40">
        <v>8</v>
      </c>
      <c r="D24" s="33">
        <f t="shared" si="2"/>
        <v>8</v>
      </c>
      <c r="E24" s="33">
        <f t="shared" ref="E24" si="13">D24</f>
        <v>8</v>
      </c>
    </row>
    <row r="25" spans="1:7" ht="21.95" customHeight="1" x14ac:dyDescent="0.3">
      <c r="A25" s="9" t="s">
        <v>25</v>
      </c>
      <c r="B25" s="6" t="s">
        <v>26</v>
      </c>
      <c r="C25" s="33">
        <f>C23/C24/12*1000</f>
        <v>241352.08333333331</v>
      </c>
      <c r="D25" s="33">
        <f t="shared" si="2"/>
        <v>241352.08333333331</v>
      </c>
      <c r="E25" s="33">
        <f t="shared" ref="E25" si="14">D25</f>
        <v>241352.08333333331</v>
      </c>
    </row>
    <row r="26" spans="1:7" ht="25.5" x14ac:dyDescent="0.3">
      <c r="A26" s="5" t="s">
        <v>23</v>
      </c>
      <c r="B26" s="52" t="s">
        <v>2</v>
      </c>
      <c r="C26" s="55">
        <v>31451.4</v>
      </c>
      <c r="D26" s="55">
        <f>C26/4</f>
        <v>7862.85</v>
      </c>
      <c r="E26" s="55">
        <f t="shared" ref="E26" si="15">D26</f>
        <v>7862.85</v>
      </c>
    </row>
    <row r="27" spans="1:7" x14ac:dyDescent="0.3">
      <c r="A27" s="9" t="s">
        <v>4</v>
      </c>
      <c r="B27" s="10" t="s">
        <v>3</v>
      </c>
      <c r="C27" s="40">
        <v>21</v>
      </c>
      <c r="D27" s="33">
        <f t="shared" si="2"/>
        <v>21</v>
      </c>
      <c r="E27" s="33">
        <f t="shared" ref="E27" si="16">D27</f>
        <v>21</v>
      </c>
    </row>
    <row r="28" spans="1:7" ht="21.95" customHeight="1" x14ac:dyDescent="0.3">
      <c r="A28" s="9" t="s">
        <v>25</v>
      </c>
      <c r="B28" s="6" t="s">
        <v>26</v>
      </c>
      <c r="C28" s="33">
        <f>C26/12/C27*1000</f>
        <v>124807.14285714287</v>
      </c>
      <c r="D28" s="33">
        <f t="shared" si="2"/>
        <v>124807.14285714287</v>
      </c>
      <c r="E28" s="33">
        <f t="shared" ref="E28" si="17">D28</f>
        <v>124807.14285714287</v>
      </c>
    </row>
    <row r="29" spans="1:7" ht="25.5" x14ac:dyDescent="0.3">
      <c r="A29" s="5" t="s">
        <v>5</v>
      </c>
      <c r="B29" s="6" t="s">
        <v>2</v>
      </c>
      <c r="C29" s="47">
        <f>C15*14.6%+3</f>
        <v>36927.246799999994</v>
      </c>
      <c r="D29" s="47">
        <f t="shared" ref="D29:E29" si="18">D15*14.6%</f>
        <v>9231.0616999999984</v>
      </c>
      <c r="E29" s="47">
        <f t="shared" si="18"/>
        <v>9231.0616999999984</v>
      </c>
    </row>
    <row r="30" spans="1:7" ht="36.75" x14ac:dyDescent="0.3">
      <c r="A30" s="11" t="s">
        <v>6</v>
      </c>
      <c r="B30" s="6" t="s">
        <v>2</v>
      </c>
      <c r="C30" s="55">
        <v>7940</v>
      </c>
      <c r="D30" s="55">
        <f>C30/4</f>
        <v>1985</v>
      </c>
      <c r="E30" s="55">
        <f t="shared" ref="E30" si="19">D30</f>
        <v>1985</v>
      </c>
    </row>
    <row r="31" spans="1:7" ht="25.5" x14ac:dyDescent="0.3">
      <c r="A31" s="11" t="s">
        <v>7</v>
      </c>
      <c r="B31" s="6" t="s">
        <v>2</v>
      </c>
      <c r="C31" s="47">
        <v>1277</v>
      </c>
      <c r="D31" s="55">
        <f>C31/4</f>
        <v>319.25</v>
      </c>
      <c r="E31" s="55">
        <f t="shared" ref="E31" si="20">D31</f>
        <v>319.25</v>
      </c>
    </row>
    <row r="32" spans="1:7" ht="36.75" x14ac:dyDescent="0.3">
      <c r="A32" s="11" t="s">
        <v>8</v>
      </c>
      <c r="B32" s="6" t="s">
        <v>2</v>
      </c>
      <c r="C32" s="122">
        <v>5386</v>
      </c>
      <c r="D32" s="55"/>
      <c r="E32" s="55"/>
    </row>
    <row r="33" spans="1:5" ht="38.25" customHeight="1" x14ac:dyDescent="0.3">
      <c r="A33" s="11" t="s">
        <v>9</v>
      </c>
      <c r="B33" s="6" t="s">
        <v>2</v>
      </c>
      <c r="C33" s="47">
        <v>16737</v>
      </c>
      <c r="D33" s="55">
        <v>1277</v>
      </c>
      <c r="E33" s="55">
        <f t="shared" ref="E33" si="21">D33</f>
        <v>1277</v>
      </c>
    </row>
    <row r="34" spans="1:5" x14ac:dyDescent="0.3">
      <c r="C34" s="16">
        <f>C33+C32+C31+C30+C29+C15</f>
        <v>321173.04680000001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4"/>
  <sheetViews>
    <sheetView topLeftCell="A23" workbookViewId="0">
      <selection activeCell="C34" sqref="C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7109375" style="16" customWidth="1"/>
    <col min="4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46.5" customHeight="1" x14ac:dyDescent="0.3">
      <c r="A4" s="120" t="s">
        <v>62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230</v>
      </c>
      <c r="D11" s="50">
        <f>C11</f>
        <v>230</v>
      </c>
      <c r="E11" s="50">
        <f>D11</f>
        <v>230</v>
      </c>
    </row>
    <row r="12" spans="1:7" ht="25.5" x14ac:dyDescent="0.3">
      <c r="A12" s="9" t="s">
        <v>24</v>
      </c>
      <c r="B12" s="6" t="s">
        <v>2</v>
      </c>
      <c r="C12" s="17">
        <f>(C13-C32)/C11</f>
        <v>1497.2930742608696</v>
      </c>
      <c r="D12" s="17">
        <f t="shared" ref="D12:E12" si="0">(D13-D32)/D11</f>
        <v>362.38102771739131</v>
      </c>
      <c r="E12" s="17">
        <f t="shared" si="0"/>
        <v>362.38102771739131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344377.40708000003</v>
      </c>
      <c r="D13" s="47">
        <f t="shared" ref="D13:E13" si="1">D15+D29+D30+D33+D31+D32</f>
        <v>83347.636375000002</v>
      </c>
      <c r="E13" s="47">
        <f t="shared" si="1"/>
        <v>83347.636375000002</v>
      </c>
    </row>
    <row r="14" spans="1:7" x14ac:dyDescent="0.3">
      <c r="A14" s="7" t="s">
        <v>0</v>
      </c>
      <c r="B14" s="8"/>
      <c r="C14" s="17">
        <v>0</v>
      </c>
      <c r="D14" s="33">
        <f t="shared" ref="D14:E33" si="2">C14</f>
        <v>0</v>
      </c>
      <c r="E14" s="17"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279307.90000000002</v>
      </c>
      <c r="D15" s="84">
        <f t="shared" ref="D15:E15" si="3">D17+D20+D23+D26</f>
        <v>69826.975000000006</v>
      </c>
      <c r="E15" s="84">
        <f t="shared" si="3"/>
        <v>69826.975000000006</v>
      </c>
    </row>
    <row r="16" spans="1:7" x14ac:dyDescent="0.3">
      <c r="A16" s="7" t="s">
        <v>1</v>
      </c>
      <c r="B16" s="8"/>
      <c r="C16" s="17">
        <v>0</v>
      </c>
      <c r="D16" s="33">
        <f t="shared" si="2"/>
        <v>0</v>
      </c>
      <c r="E16" s="17">
        <v>0</v>
      </c>
    </row>
    <row r="17" spans="1:6" s="21" customFormat="1" ht="25.5" x14ac:dyDescent="0.3">
      <c r="A17" s="18" t="s">
        <v>29</v>
      </c>
      <c r="B17" s="19" t="s">
        <v>2</v>
      </c>
      <c r="C17" s="55">
        <v>27082</v>
      </c>
      <c r="D17" s="55">
        <f>C17/4</f>
        <v>6770.5</v>
      </c>
      <c r="E17" s="55">
        <f t="shared" si="2"/>
        <v>6770.5</v>
      </c>
    </row>
    <row r="18" spans="1:6" s="21" customFormat="1" x14ac:dyDescent="0.3">
      <c r="A18" s="25" t="s">
        <v>4</v>
      </c>
      <c r="B18" s="26" t="s">
        <v>3</v>
      </c>
      <c r="C18" s="40">
        <v>6.5</v>
      </c>
      <c r="D18" s="33">
        <f t="shared" si="2"/>
        <v>6.5</v>
      </c>
      <c r="E18" s="33">
        <f t="shared" si="2"/>
        <v>6.5</v>
      </c>
      <c r="F18" s="86">
        <f>C18+C21+C24+C27</f>
        <v>80.06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347405.12820512819</v>
      </c>
      <c r="D19" s="33">
        <f t="shared" si="2"/>
        <v>347405.12820512819</v>
      </c>
      <c r="E19" s="33">
        <f>E17*1000/12/E18</f>
        <v>86801.282051282062</v>
      </c>
    </row>
    <row r="20" spans="1:6" s="21" customFormat="1" ht="25.5" x14ac:dyDescent="0.3">
      <c r="A20" s="18" t="s">
        <v>30</v>
      </c>
      <c r="B20" s="19" t="s">
        <v>2</v>
      </c>
      <c r="C20" s="55">
        <v>195345</v>
      </c>
      <c r="D20" s="55">
        <f>C20/4</f>
        <v>48836.25</v>
      </c>
      <c r="E20" s="55">
        <f t="shared" si="2"/>
        <v>48836.25</v>
      </c>
    </row>
    <row r="21" spans="1:6" s="21" customFormat="1" x14ac:dyDescent="0.3">
      <c r="A21" s="25" t="s">
        <v>4</v>
      </c>
      <c r="B21" s="26" t="s">
        <v>3</v>
      </c>
      <c r="C21" s="69">
        <v>45.06</v>
      </c>
      <c r="D21" s="33">
        <f t="shared" si="2"/>
        <v>45.06</v>
      </c>
      <c r="E21" s="33">
        <f t="shared" si="2"/>
        <v>45.06</v>
      </c>
    </row>
    <row r="22" spans="1:6" ht="21.95" customHeight="1" x14ac:dyDescent="0.3">
      <c r="A22" s="9" t="s">
        <v>25</v>
      </c>
      <c r="B22" s="6" t="s">
        <v>26</v>
      </c>
      <c r="C22" s="33">
        <f>C20/12/C21*1000</f>
        <v>361268.30892143806</v>
      </c>
      <c r="D22" s="33">
        <f t="shared" si="2"/>
        <v>361268.30892143806</v>
      </c>
      <c r="E22" s="33">
        <f t="shared" ref="E22" si="4">E20/12/E21*1000</f>
        <v>90317.077230359515</v>
      </c>
    </row>
    <row r="23" spans="1:6" ht="39" x14ac:dyDescent="0.3">
      <c r="A23" s="11" t="s">
        <v>36</v>
      </c>
      <c r="B23" s="6" t="s">
        <v>2</v>
      </c>
      <c r="C23" s="55">
        <v>23265.5</v>
      </c>
      <c r="D23" s="55">
        <f>C23/4</f>
        <v>5816.375</v>
      </c>
      <c r="E23" s="55">
        <f t="shared" si="2"/>
        <v>5816.375</v>
      </c>
    </row>
    <row r="24" spans="1:6" x14ac:dyDescent="0.3">
      <c r="A24" s="9" t="s">
        <v>4</v>
      </c>
      <c r="B24" s="10" t="s">
        <v>3</v>
      </c>
      <c r="C24" s="40">
        <v>6</v>
      </c>
      <c r="D24" s="33">
        <f t="shared" si="2"/>
        <v>6</v>
      </c>
      <c r="E24" s="33">
        <f t="shared" si="2"/>
        <v>6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323131.94444444444</v>
      </c>
      <c r="D25" s="33">
        <f t="shared" si="2"/>
        <v>323131.94444444444</v>
      </c>
      <c r="E25" s="33">
        <f t="shared" ref="E25" si="5">E23/E24/12*1000</f>
        <v>80782.986111111109</v>
      </c>
    </row>
    <row r="26" spans="1:6" ht="25.5" x14ac:dyDescent="0.3">
      <c r="A26" s="5" t="s">
        <v>23</v>
      </c>
      <c r="B26" s="6" t="s">
        <v>2</v>
      </c>
      <c r="C26" s="55">
        <v>33615.4</v>
      </c>
      <c r="D26" s="55">
        <f>C26/4</f>
        <v>8403.85</v>
      </c>
      <c r="E26" s="55">
        <f t="shared" si="2"/>
        <v>8403.85</v>
      </c>
    </row>
    <row r="27" spans="1:6" x14ac:dyDescent="0.3">
      <c r="A27" s="9" t="s">
        <v>4</v>
      </c>
      <c r="B27" s="10" t="s">
        <v>3</v>
      </c>
      <c r="C27" s="40">
        <v>22.5</v>
      </c>
      <c r="D27" s="33">
        <f t="shared" si="2"/>
        <v>22.5</v>
      </c>
      <c r="E27" s="33">
        <f t="shared" si="2"/>
        <v>22.5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124501.48148148147</v>
      </c>
      <c r="D28" s="33">
        <f t="shared" si="2"/>
        <v>124501.48148148147</v>
      </c>
      <c r="E28" s="33">
        <f t="shared" ref="E28" si="6">E26/12/E27*1000</f>
        <v>31125.370370370369</v>
      </c>
    </row>
    <row r="29" spans="1:6" ht="25.5" x14ac:dyDescent="0.3">
      <c r="A29" s="5" t="s">
        <v>5</v>
      </c>
      <c r="B29" s="6" t="s">
        <v>2</v>
      </c>
      <c r="C29" s="122">
        <f>C15*14.52%</f>
        <v>40555.507080000003</v>
      </c>
      <c r="D29" s="122">
        <f t="shared" ref="D29:E29" si="7">D15*14.5%</f>
        <v>10124.911375</v>
      </c>
      <c r="E29" s="122">
        <f t="shared" si="7"/>
        <v>10124.911375</v>
      </c>
    </row>
    <row r="30" spans="1:6" ht="36.75" x14ac:dyDescent="0.3">
      <c r="A30" s="11" t="s">
        <v>6</v>
      </c>
      <c r="B30" s="6" t="s">
        <v>2</v>
      </c>
      <c r="C30" s="47">
        <v>8247</v>
      </c>
      <c r="D30" s="55">
        <f>C30/4</f>
        <v>2061.75</v>
      </c>
      <c r="E30" s="55">
        <f t="shared" si="2"/>
        <v>2061.75</v>
      </c>
    </row>
    <row r="31" spans="1:6" ht="25.5" x14ac:dyDescent="0.3">
      <c r="A31" s="11" t="s">
        <v>7</v>
      </c>
      <c r="B31" s="6" t="s">
        <v>2</v>
      </c>
      <c r="C31" s="47"/>
      <c r="D31" s="55"/>
      <c r="E31" s="55">
        <f t="shared" si="2"/>
        <v>0</v>
      </c>
    </row>
    <row r="32" spans="1:6" ht="36.75" x14ac:dyDescent="0.3">
      <c r="A32" s="11" t="s">
        <v>8</v>
      </c>
      <c r="B32" s="6" t="s">
        <v>2</v>
      </c>
      <c r="C32" s="47"/>
      <c r="D32" s="55"/>
      <c r="E32" s="55"/>
    </row>
    <row r="33" spans="1:5" ht="38.25" customHeight="1" x14ac:dyDescent="0.3">
      <c r="A33" s="11" t="s">
        <v>9</v>
      </c>
      <c r="B33" s="6" t="s">
        <v>2</v>
      </c>
      <c r="C33" s="62">
        <v>16267</v>
      </c>
      <c r="D33" s="55">
        <v>1334</v>
      </c>
      <c r="E33" s="55">
        <f t="shared" si="2"/>
        <v>1334</v>
      </c>
    </row>
    <row r="34" spans="1:5" x14ac:dyDescent="0.3">
      <c r="C34" s="16">
        <f>C33+C32+C31+C30+C29+C15</f>
        <v>344377.40708000003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7.28515625" style="16" customWidth="1"/>
    <col min="4" max="5" width="12" style="16" customWidth="1"/>
    <col min="6" max="7" width="12" style="2" customWidth="1"/>
    <col min="8" max="16384" width="9.140625" style="2"/>
  </cols>
  <sheetData>
    <row r="1" spans="1:7" x14ac:dyDescent="0.3">
      <c r="A1" s="114" t="s">
        <v>15</v>
      </c>
      <c r="B1" s="114"/>
      <c r="C1" s="114"/>
      <c r="D1" s="114"/>
      <c r="E1" s="114"/>
    </row>
    <row r="2" spans="1:7" x14ac:dyDescent="0.3">
      <c r="A2" s="114" t="s">
        <v>73</v>
      </c>
      <c r="B2" s="114"/>
      <c r="C2" s="114"/>
      <c r="D2" s="114"/>
      <c r="E2" s="114"/>
    </row>
    <row r="3" spans="1:7" x14ac:dyDescent="0.3">
      <c r="A3" s="1"/>
    </row>
    <row r="4" spans="1:7" ht="45" customHeight="1" x14ac:dyDescent="0.3">
      <c r="A4" s="120" t="s">
        <v>61</v>
      </c>
      <c r="B4" s="120"/>
      <c r="C4" s="120"/>
      <c r="D4" s="120"/>
      <c r="E4" s="120"/>
    </row>
    <row r="5" spans="1:7" ht="15.75" customHeight="1" x14ac:dyDescent="0.3">
      <c r="A5" s="116" t="s">
        <v>16</v>
      </c>
      <c r="B5" s="116"/>
      <c r="C5" s="116"/>
      <c r="D5" s="116"/>
      <c r="E5" s="11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17" t="s">
        <v>27</v>
      </c>
      <c r="B9" s="118" t="s">
        <v>18</v>
      </c>
      <c r="C9" s="119" t="s">
        <v>74</v>
      </c>
      <c r="D9" s="119"/>
      <c r="E9" s="119"/>
    </row>
    <row r="10" spans="1:7" ht="40.5" x14ac:dyDescent="0.3">
      <c r="A10" s="117"/>
      <c r="B10" s="118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92</v>
      </c>
      <c r="D11" s="50">
        <f>C11</f>
        <v>92</v>
      </c>
      <c r="E11" s="50">
        <f>D11</f>
        <v>92</v>
      </c>
    </row>
    <row r="12" spans="1:7" ht="25.5" x14ac:dyDescent="0.3">
      <c r="A12" s="9" t="s">
        <v>24</v>
      </c>
      <c r="B12" s="6" t="s">
        <v>2</v>
      </c>
      <c r="C12" s="17">
        <f>(C13-C32)/C11</f>
        <v>2823.884597826087</v>
      </c>
      <c r="D12" s="17">
        <f t="shared" ref="D12:E12" si="0">(D13-D32)/D11</f>
        <v>689.44125815217387</v>
      </c>
      <c r="E12" s="17">
        <f t="shared" si="0"/>
        <v>689.44125815217387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259797.383</v>
      </c>
      <c r="D13" s="47">
        <f t="shared" ref="D13:E13" si="1">D15+D29+D30+D33+D31+D32</f>
        <v>63428.59575</v>
      </c>
      <c r="E13" s="47">
        <f t="shared" si="1"/>
        <v>63428.59575</v>
      </c>
    </row>
    <row r="14" spans="1:7" x14ac:dyDescent="0.3">
      <c r="A14" s="7" t="s">
        <v>0</v>
      </c>
      <c r="B14" s="8"/>
      <c r="C14" s="17">
        <v>0</v>
      </c>
      <c r="D14" s="33">
        <f t="shared" ref="D14:E33" si="2">C14</f>
        <v>0</v>
      </c>
      <c r="E14" s="33">
        <f t="shared" si="2"/>
        <v>0</v>
      </c>
      <c r="G14" s="16"/>
    </row>
    <row r="15" spans="1:7" ht="25.5" x14ac:dyDescent="0.3">
      <c r="A15" s="82" t="s">
        <v>12</v>
      </c>
      <c r="B15" s="83" t="s">
        <v>2</v>
      </c>
      <c r="C15" s="84">
        <f>C17+C20+C23+C26</f>
        <v>210165.4</v>
      </c>
      <c r="D15" s="84">
        <f t="shared" ref="D15:E15" si="3">D17+D20+D23+D26</f>
        <v>52541.35</v>
      </c>
      <c r="E15" s="84">
        <f t="shared" si="3"/>
        <v>52541.35</v>
      </c>
    </row>
    <row r="16" spans="1:7" x14ac:dyDescent="0.3">
      <c r="A16" s="7" t="s">
        <v>1</v>
      </c>
      <c r="B16" s="8"/>
      <c r="C16" s="17">
        <v>0</v>
      </c>
      <c r="D16" s="33">
        <f t="shared" si="2"/>
        <v>0</v>
      </c>
      <c r="E16" s="33">
        <f t="shared" si="2"/>
        <v>0</v>
      </c>
    </row>
    <row r="17" spans="1:6" s="21" customFormat="1" ht="25.5" x14ac:dyDescent="0.3">
      <c r="A17" s="18" t="s">
        <v>29</v>
      </c>
      <c r="B17" s="19" t="s">
        <v>2</v>
      </c>
      <c r="C17" s="55">
        <v>17572.400000000001</v>
      </c>
      <c r="D17" s="55">
        <f>C17/4</f>
        <v>4393.1000000000004</v>
      </c>
      <c r="E17" s="55">
        <f t="shared" si="2"/>
        <v>4393.1000000000004</v>
      </c>
    </row>
    <row r="18" spans="1:6" s="21" customFormat="1" x14ac:dyDescent="0.3">
      <c r="A18" s="25" t="s">
        <v>4</v>
      </c>
      <c r="B18" s="26" t="s">
        <v>3</v>
      </c>
      <c r="C18" s="40">
        <v>5</v>
      </c>
      <c r="D18" s="33">
        <f t="shared" si="2"/>
        <v>5</v>
      </c>
      <c r="E18" s="33">
        <f t="shared" si="2"/>
        <v>5</v>
      </c>
      <c r="F18" s="86">
        <f>C18+C21+C24+C27</f>
        <v>64.59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293073.33333333337</v>
      </c>
      <c r="D19" s="33">
        <f t="shared" si="2"/>
        <v>293073.33333333337</v>
      </c>
      <c r="E19" s="33">
        <f t="shared" si="2"/>
        <v>293073.33333333337</v>
      </c>
    </row>
    <row r="20" spans="1:6" s="21" customFormat="1" ht="25.5" x14ac:dyDescent="0.3">
      <c r="A20" s="18" t="s">
        <v>30</v>
      </c>
      <c r="B20" s="19" t="s">
        <v>2</v>
      </c>
      <c r="C20" s="55">
        <v>137679.9</v>
      </c>
      <c r="D20" s="55">
        <f>C20/4</f>
        <v>34419.974999999999</v>
      </c>
      <c r="E20" s="55">
        <f t="shared" si="2"/>
        <v>34419.974999999999</v>
      </c>
    </row>
    <row r="21" spans="1:6" s="21" customFormat="1" x14ac:dyDescent="0.3">
      <c r="A21" s="25" t="s">
        <v>4</v>
      </c>
      <c r="B21" s="26" t="s">
        <v>3</v>
      </c>
      <c r="C21" s="69">
        <v>30.09</v>
      </c>
      <c r="D21" s="33">
        <f t="shared" si="2"/>
        <v>30.09</v>
      </c>
      <c r="E21" s="33">
        <f t="shared" si="2"/>
        <v>30.09</v>
      </c>
    </row>
    <row r="22" spans="1:6" s="21" customFormat="1" ht="21.95" customHeight="1" x14ac:dyDescent="0.3">
      <c r="A22" s="25" t="s">
        <v>25</v>
      </c>
      <c r="B22" s="19" t="s">
        <v>26</v>
      </c>
      <c r="C22" s="33">
        <f>C20/12/C21*1000</f>
        <v>381300.26586905943</v>
      </c>
      <c r="D22" s="33">
        <f t="shared" si="2"/>
        <v>381300.26586905943</v>
      </c>
      <c r="E22" s="33">
        <f t="shared" si="2"/>
        <v>381300.26586905943</v>
      </c>
    </row>
    <row r="23" spans="1:6" s="21" customFormat="1" ht="39" x14ac:dyDescent="0.3">
      <c r="A23" s="27" t="s">
        <v>36</v>
      </c>
      <c r="B23" s="19" t="s">
        <v>2</v>
      </c>
      <c r="C23" s="55">
        <v>23074.1</v>
      </c>
      <c r="D23" s="55">
        <f>C23/4</f>
        <v>5768.5249999999996</v>
      </c>
      <c r="E23" s="55">
        <f t="shared" si="2"/>
        <v>5768.5249999999996</v>
      </c>
    </row>
    <row r="24" spans="1:6" s="21" customFormat="1" x14ac:dyDescent="0.3">
      <c r="A24" s="25" t="s">
        <v>4</v>
      </c>
      <c r="B24" s="26" t="s">
        <v>3</v>
      </c>
      <c r="C24" s="40">
        <v>8</v>
      </c>
      <c r="D24" s="33">
        <f t="shared" si="2"/>
        <v>8</v>
      </c>
      <c r="E24" s="33">
        <f t="shared" si="2"/>
        <v>8</v>
      </c>
    </row>
    <row r="25" spans="1:6" s="21" customFormat="1" ht="21.95" customHeight="1" x14ac:dyDescent="0.3">
      <c r="A25" s="25" t="s">
        <v>25</v>
      </c>
      <c r="B25" s="19" t="s">
        <v>26</v>
      </c>
      <c r="C25" s="33">
        <f>C23/C24/12*1000</f>
        <v>240355.20833333331</v>
      </c>
      <c r="D25" s="33">
        <f t="shared" si="2"/>
        <v>240355.20833333331</v>
      </c>
      <c r="E25" s="33">
        <f t="shared" si="2"/>
        <v>240355.20833333331</v>
      </c>
    </row>
    <row r="26" spans="1:6" ht="25.5" x14ac:dyDescent="0.3">
      <c r="A26" s="5" t="s">
        <v>23</v>
      </c>
      <c r="B26" s="6" t="s">
        <v>2</v>
      </c>
      <c r="C26" s="55">
        <v>31839</v>
      </c>
      <c r="D26" s="55">
        <f>C26/4</f>
        <v>7959.75</v>
      </c>
      <c r="E26" s="55">
        <f t="shared" si="2"/>
        <v>7959.75</v>
      </c>
    </row>
    <row r="27" spans="1:6" x14ac:dyDescent="0.3">
      <c r="A27" s="9" t="s">
        <v>4</v>
      </c>
      <c r="B27" s="10" t="s">
        <v>3</v>
      </c>
      <c r="C27" s="40">
        <v>21.5</v>
      </c>
      <c r="D27" s="33">
        <f t="shared" si="2"/>
        <v>21.5</v>
      </c>
      <c r="E27" s="33">
        <f t="shared" si="2"/>
        <v>21.5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123406.97674418606</v>
      </c>
      <c r="D28" s="33">
        <f t="shared" si="2"/>
        <v>123406.97674418606</v>
      </c>
      <c r="E28" s="33">
        <f t="shared" si="2"/>
        <v>123406.97674418606</v>
      </c>
    </row>
    <row r="29" spans="1:6" ht="25.5" x14ac:dyDescent="0.3">
      <c r="A29" s="5" t="s">
        <v>5</v>
      </c>
      <c r="B29" s="6" t="s">
        <v>2</v>
      </c>
      <c r="C29" s="122">
        <f>C15*14.5%</f>
        <v>30473.982999999997</v>
      </c>
      <c r="D29" s="122">
        <f t="shared" ref="D29:E29" si="4">D15*14.5%</f>
        <v>7618.4957499999991</v>
      </c>
      <c r="E29" s="122">
        <f t="shared" si="4"/>
        <v>7618.4957499999991</v>
      </c>
    </row>
    <row r="30" spans="1:6" ht="36.75" x14ac:dyDescent="0.3">
      <c r="A30" s="11" t="s">
        <v>6</v>
      </c>
      <c r="B30" s="6" t="s">
        <v>2</v>
      </c>
      <c r="C30" s="47">
        <v>7919</v>
      </c>
      <c r="D30" s="55">
        <f>C30/4</f>
        <v>1979.75</v>
      </c>
      <c r="E30" s="55">
        <f t="shared" si="2"/>
        <v>1979.75</v>
      </c>
    </row>
    <row r="31" spans="1:6" ht="25.5" x14ac:dyDescent="0.3">
      <c r="A31" s="11" t="s">
        <v>7</v>
      </c>
      <c r="B31" s="6" t="s">
        <v>2</v>
      </c>
      <c r="C31" s="17"/>
      <c r="D31" s="55">
        <f>C31/4</f>
        <v>0</v>
      </c>
      <c r="E31" s="33">
        <f t="shared" si="2"/>
        <v>0</v>
      </c>
    </row>
    <row r="32" spans="1:6" ht="36.75" x14ac:dyDescent="0.3">
      <c r="A32" s="11" t="s">
        <v>8</v>
      </c>
      <c r="B32" s="6" t="s">
        <v>2</v>
      </c>
      <c r="C32" s="47"/>
      <c r="D32" s="55"/>
      <c r="E32" s="55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7">
        <v>11239</v>
      </c>
      <c r="D33" s="55">
        <v>1289</v>
      </c>
      <c r="E33" s="55">
        <f t="shared" si="2"/>
        <v>1289</v>
      </c>
    </row>
    <row r="34" spans="1:5" x14ac:dyDescent="0.3">
      <c r="C34" s="16">
        <f>C33+C32+C31+C30+C29+C15</f>
        <v>259797.38299999997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33</vt:i4>
      </vt:variant>
    </vt:vector>
  </HeadingPairs>
  <TitlesOfParts>
    <vt:vector size="33" baseType="lpstr">
      <vt:lpstr>СВОД 2022</vt:lpstr>
      <vt:lpstr>СВОД2023</vt:lpstr>
      <vt:lpstr>СВОД 2024</vt:lpstr>
      <vt:lpstr>СВОД 2025 ГОД</vt:lpstr>
      <vt:lpstr>СШ №1</vt:lpstr>
      <vt:lpstr>СШ №2</vt:lpstr>
      <vt:lpstr>ульги</vt:lpstr>
      <vt:lpstr>Макинская СШ</vt:lpstr>
      <vt:lpstr>АндыкожаСШ</vt:lpstr>
      <vt:lpstr>Ангал СШ</vt:lpstr>
      <vt:lpstr>Тасшалк СШ</vt:lpstr>
      <vt:lpstr>Саулинская СШ</vt:lpstr>
      <vt:lpstr>Кудку агашСШ</vt:lpstr>
      <vt:lpstr>Енбекшильдерская СШ</vt:lpstr>
      <vt:lpstr>Буландинская СШ</vt:lpstr>
      <vt:lpstr>Когамская СШ</vt:lpstr>
      <vt:lpstr>Бирсуатская СШ</vt:lpstr>
      <vt:lpstr>Кенащинская СШ</vt:lpstr>
      <vt:lpstr>Мамайская ОШ</vt:lpstr>
      <vt:lpstr>Заураловская ОШ</vt:lpstr>
      <vt:lpstr>Макпальская ОШ</vt:lpstr>
      <vt:lpstr>Баймурзинская ОШ</vt:lpstr>
      <vt:lpstr>Советская ОШ</vt:lpstr>
      <vt:lpstr>Заозерновская ОШ</vt:lpstr>
      <vt:lpstr>Кызыл-Уюмская ОШ</vt:lpstr>
      <vt:lpstr>Яблоновская ОШ</vt:lpstr>
      <vt:lpstr>Алгинская ОШ</vt:lpstr>
      <vt:lpstr>Краснофлотская ОШ</vt:lpstr>
      <vt:lpstr>Каратальская НШ</vt:lpstr>
      <vt:lpstr>Джукейская НШ</vt:lpstr>
      <vt:lpstr>Трудовая НШ</vt:lpstr>
      <vt:lpstr>УПК</vt:lpstr>
      <vt:lpstr>УПК 23Г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2025-04-11T05:40:03Z</dcterms:modified>
</cp:coreProperties>
</file>